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35" activeTab="1"/>
  </bookViews>
  <sheets>
    <sheet name="БЗ с коэфф вырав услуги" sheetId="1" r:id="rId1"/>
    <sheet name="БЗ с коэфф выр работы" sheetId="2" r:id="rId2"/>
  </sheets>
  <externalReferences>
    <externalReference r:id="rId3"/>
  </externalReferences>
  <definedNames>
    <definedName name="_xlnm.Print_Area" localSheetId="1">'БЗ с коэфф выр работы'!$A$1:$E$27</definedName>
    <definedName name="_xlnm.Print_Area" localSheetId="0">'БЗ с коэфф вырав услуги'!$A$1:$F$44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2" l="1"/>
  <c r="H27" i="2" l="1"/>
  <c r="I27" i="2" s="1"/>
  <c r="K27" i="2" s="1"/>
  <c r="L27" i="2" s="1"/>
  <c r="G27" i="2"/>
  <c r="I26" i="2"/>
  <c r="K26" i="2" s="1"/>
  <c r="L26" i="2" s="1"/>
  <c r="H26" i="2"/>
  <c r="G26" i="2"/>
  <c r="K25" i="2"/>
  <c r="L25" i="2" s="1"/>
  <c r="I25" i="2"/>
  <c r="H25" i="2"/>
  <c r="G25" i="2"/>
  <c r="H24" i="2"/>
  <c r="I24" i="2" s="1"/>
  <c r="G24" i="2"/>
  <c r="G23" i="2"/>
  <c r="H23" i="2" s="1"/>
  <c r="I23" i="2" s="1"/>
  <c r="K23" i="2" s="1"/>
  <c r="L23" i="2" s="1"/>
  <c r="H22" i="2"/>
  <c r="I22" i="2" s="1"/>
  <c r="K22" i="2" s="1"/>
  <c r="L22" i="2" s="1"/>
  <c r="G22" i="2"/>
  <c r="G21" i="2"/>
  <c r="H21" i="2" s="1"/>
  <c r="I21" i="2" s="1"/>
  <c r="K21" i="2" s="1"/>
  <c r="L21" i="2" s="1"/>
  <c r="H20" i="2"/>
  <c r="I20" i="2" s="1"/>
  <c r="K20" i="2" s="1"/>
  <c r="L20" i="2" s="1"/>
  <c r="G20" i="2"/>
  <c r="H19" i="2"/>
  <c r="G19" i="2"/>
  <c r="G18" i="2"/>
  <c r="H18" i="2" s="1"/>
  <c r="I18" i="2" s="1"/>
  <c r="K18" i="2" s="1"/>
  <c r="L18" i="2" s="1"/>
  <c r="H17" i="2"/>
  <c r="I17" i="2" s="1"/>
  <c r="K17" i="2" s="1"/>
  <c r="L17" i="2" s="1"/>
  <c r="G17" i="2"/>
  <c r="G16" i="2"/>
  <c r="H16" i="2" s="1"/>
  <c r="I16" i="2" s="1"/>
  <c r="K16" i="2" s="1"/>
  <c r="L16" i="2" s="1"/>
  <c r="G15" i="2"/>
  <c r="H15" i="2" s="1"/>
  <c r="I15" i="2" s="1"/>
  <c r="K15" i="2" s="1"/>
  <c r="L15" i="2" s="1"/>
  <c r="G14" i="2"/>
  <c r="H14" i="2" s="1"/>
  <c r="I14" i="2" s="1"/>
  <c r="K14" i="2" s="1"/>
  <c r="L14" i="2" s="1"/>
  <c r="H13" i="2"/>
  <c r="I13" i="2" s="1"/>
  <c r="K13" i="2" s="1"/>
  <c r="L13" i="2" s="1"/>
  <c r="G13" i="2"/>
  <c r="G12" i="2"/>
  <c r="H12" i="2" s="1"/>
  <c r="I12" i="2" s="1"/>
  <c r="K12" i="2" s="1"/>
  <c r="L12" i="2" s="1"/>
  <c r="G11" i="2"/>
  <c r="H11" i="2" s="1"/>
  <c r="I11" i="2" s="1"/>
  <c r="H10" i="2"/>
  <c r="G10" i="2"/>
  <c r="I10" i="2" s="1"/>
  <c r="K10" i="2" s="1"/>
  <c r="L10" i="2" s="1"/>
  <c r="I9" i="2"/>
  <c r="K9" i="2" s="1"/>
  <c r="L9" i="2" s="1"/>
  <c r="G9" i="2"/>
  <c r="H9" i="2" s="1"/>
  <c r="G8" i="2"/>
  <c r="I8" i="2" s="1"/>
  <c r="K8" i="2" s="1"/>
  <c r="L8" i="2" s="1"/>
  <c r="H7" i="2"/>
  <c r="G7" i="2"/>
  <c r="I7" i="2" s="1"/>
  <c r="I6" i="2"/>
  <c r="K6" i="2" s="1"/>
  <c r="L6" i="2" s="1"/>
  <c r="G6" i="2"/>
  <c r="H6" i="2" s="1"/>
  <c r="G5" i="2"/>
  <c r="I5" i="2" s="1"/>
  <c r="K7" i="2" l="1"/>
  <c r="L7" i="2" s="1"/>
  <c r="J7" i="2"/>
  <c r="J5" i="2"/>
  <c r="K5" i="2"/>
  <c r="L5" i="2" s="1"/>
  <c r="K19" i="2"/>
  <c r="L19" i="2" s="1"/>
  <c r="J19" i="2"/>
  <c r="K24" i="2"/>
  <c r="L24" i="2" s="1"/>
  <c r="J24" i="2"/>
  <c r="J11" i="2"/>
  <c r="K11" i="2"/>
  <c r="L11" i="2" s="1"/>
  <c r="H5" i="2"/>
  <c r="H8" i="2"/>
  <c r="L10" i="1" l="1"/>
  <c r="L5" i="1"/>
  <c r="H44" i="1" l="1"/>
  <c r="I44" i="1" s="1"/>
  <c r="M44" i="1" s="1"/>
  <c r="N44" i="1" s="1"/>
  <c r="H43" i="1"/>
  <c r="I43" i="1" s="1"/>
  <c r="M43" i="1" s="1"/>
  <c r="N43" i="1" s="1"/>
  <c r="I42" i="1"/>
  <c r="M42" i="1" s="1"/>
  <c r="N42" i="1" s="1"/>
  <c r="H42" i="1"/>
  <c r="H41" i="1"/>
  <c r="I41" i="1" s="1"/>
  <c r="H40" i="1"/>
  <c r="I40" i="1" s="1"/>
  <c r="M40" i="1" s="1"/>
  <c r="N40" i="1" s="1"/>
  <c r="H39" i="1"/>
  <c r="I39" i="1" s="1"/>
  <c r="H38" i="1"/>
  <c r="I38" i="1" s="1"/>
  <c r="H37" i="1"/>
  <c r="I37" i="1" s="1"/>
  <c r="H36" i="1"/>
  <c r="I36" i="1" s="1"/>
  <c r="M36" i="1" s="1"/>
  <c r="N36" i="1" s="1"/>
  <c r="H35" i="1"/>
  <c r="I35" i="1" s="1"/>
  <c r="H34" i="1"/>
  <c r="I34" i="1" s="1"/>
  <c r="H33" i="1"/>
  <c r="I33" i="1" s="1"/>
  <c r="H32" i="1"/>
  <c r="I32" i="1" s="1"/>
  <c r="M32" i="1" s="1"/>
  <c r="N32" i="1" s="1"/>
  <c r="H31" i="1"/>
  <c r="I31" i="1" s="1"/>
  <c r="H30" i="1"/>
  <c r="I30" i="1" s="1"/>
  <c r="H29" i="1"/>
  <c r="I29" i="1" s="1"/>
  <c r="H28" i="1"/>
  <c r="I28" i="1" s="1"/>
  <c r="M28" i="1" s="1"/>
  <c r="N28" i="1" s="1"/>
  <c r="H27" i="1"/>
  <c r="I27" i="1" s="1"/>
  <c r="H26" i="1"/>
  <c r="I26" i="1" s="1"/>
  <c r="H25" i="1"/>
  <c r="I25" i="1" s="1"/>
  <c r="H24" i="1"/>
  <c r="I24" i="1" s="1"/>
  <c r="M24" i="1" s="1"/>
  <c r="N24" i="1" s="1"/>
  <c r="H23" i="1"/>
  <c r="I23" i="1" s="1"/>
  <c r="H22" i="1"/>
  <c r="I22" i="1" s="1"/>
  <c r="M22" i="1" s="1"/>
  <c r="N22" i="1" s="1"/>
  <c r="H21" i="1"/>
  <c r="I21" i="1" s="1"/>
  <c r="H20" i="1"/>
  <c r="I20" i="1" s="1"/>
  <c r="H19" i="1"/>
  <c r="I19" i="1" s="1"/>
  <c r="H18" i="1"/>
  <c r="I18" i="1" s="1"/>
  <c r="M18" i="1" s="1"/>
  <c r="N18" i="1" s="1"/>
  <c r="J17" i="1"/>
  <c r="I17" i="1"/>
  <c r="M17" i="1" s="1"/>
  <c r="N17" i="1" s="1"/>
  <c r="H17" i="1"/>
  <c r="H16" i="1"/>
  <c r="I16" i="1" s="1"/>
  <c r="H15" i="1"/>
  <c r="I15" i="1" s="1"/>
  <c r="I14" i="1"/>
  <c r="M14" i="1" s="1"/>
  <c r="N14" i="1" s="1"/>
  <c r="H14" i="1"/>
  <c r="H13" i="1"/>
  <c r="I13" i="1" s="1"/>
  <c r="H12" i="1"/>
  <c r="I12" i="1" s="1"/>
  <c r="H11" i="1"/>
  <c r="I11" i="1" s="1"/>
  <c r="H10" i="1"/>
  <c r="I10" i="1" s="1"/>
  <c r="H9" i="1"/>
  <c r="I9" i="1" s="1"/>
  <c r="I8" i="1"/>
  <c r="M8" i="1" s="1"/>
  <c r="N8" i="1" s="1"/>
  <c r="H8" i="1"/>
  <c r="H7" i="1"/>
  <c r="I7" i="1" s="1"/>
  <c r="H6" i="1"/>
  <c r="I6" i="1" s="1"/>
  <c r="M6" i="1" s="1"/>
  <c r="N6" i="1" s="1"/>
  <c r="H5" i="1"/>
  <c r="I5" i="1" s="1"/>
  <c r="M21" i="1" l="1"/>
  <c r="N21" i="1" s="1"/>
  <c r="J21" i="1"/>
  <c r="M20" i="1"/>
  <c r="N20" i="1" s="1"/>
  <c r="J20" i="1"/>
  <c r="M27" i="1"/>
  <c r="N27" i="1" s="1"/>
  <c r="J27" i="1"/>
  <c r="J42" i="1"/>
  <c r="J43" i="1"/>
  <c r="M9" i="1"/>
  <c r="N9" i="1" s="1"/>
  <c r="J9" i="1"/>
  <c r="J16" i="1"/>
  <c r="M16" i="1"/>
  <c r="N16" i="1" s="1"/>
  <c r="J23" i="1"/>
  <c r="M23" i="1"/>
  <c r="N23" i="1" s="1"/>
  <c r="J26" i="1"/>
  <c r="M26" i="1"/>
  <c r="N26" i="1" s="1"/>
  <c r="M31" i="1"/>
  <c r="N31" i="1" s="1"/>
  <c r="J31" i="1"/>
  <c r="J34" i="1"/>
  <c r="M34" i="1"/>
  <c r="N34" i="1" s="1"/>
  <c r="M37" i="1"/>
  <c r="N37" i="1" s="1"/>
  <c r="J37" i="1"/>
  <c r="J12" i="1"/>
  <c r="M12" i="1"/>
  <c r="N12" i="1" s="1"/>
  <c r="M15" i="1"/>
  <c r="N15" i="1" s="1"/>
  <c r="J15" i="1"/>
  <c r="M25" i="1"/>
  <c r="N25" i="1" s="1"/>
  <c r="J25" i="1"/>
  <c r="M33" i="1"/>
  <c r="N33" i="1" s="1"/>
  <c r="J33" i="1"/>
  <c r="M13" i="1"/>
  <c r="N13" i="1" s="1"/>
  <c r="J13" i="1"/>
  <c r="J7" i="1"/>
  <c r="M7" i="1"/>
  <c r="N7" i="1" s="1"/>
  <c r="J10" i="1"/>
  <c r="M10" i="1"/>
  <c r="N10" i="1" s="1"/>
  <c r="M35" i="1"/>
  <c r="N35" i="1" s="1"/>
  <c r="J35" i="1"/>
  <c r="J38" i="1"/>
  <c r="M38" i="1"/>
  <c r="N38" i="1" s="1"/>
  <c r="M41" i="1"/>
  <c r="N41" i="1" s="1"/>
  <c r="J41" i="1"/>
  <c r="J30" i="1"/>
  <c r="M30" i="1"/>
  <c r="N30" i="1" s="1"/>
  <c r="J5" i="1"/>
  <c r="M5" i="1"/>
  <c r="N5" i="1" s="1"/>
  <c r="M11" i="1"/>
  <c r="N11" i="1" s="1"/>
  <c r="J11" i="1"/>
  <c r="M19" i="1"/>
  <c r="N19" i="1" s="1"/>
  <c r="J19" i="1"/>
  <c r="M29" i="1"/>
  <c r="N29" i="1" s="1"/>
  <c r="J29" i="1"/>
  <c r="J39" i="1"/>
  <c r="M39" i="1"/>
  <c r="N39" i="1" s="1"/>
  <c r="J6" i="1"/>
  <c r="J8" i="1"/>
  <c r="J14" i="1"/>
  <c r="J18" i="1"/>
  <c r="J22" i="1"/>
  <c r="J24" i="1"/>
  <c r="J28" i="1"/>
  <c r="J32" i="1"/>
  <c r="J36" i="1"/>
  <c r="J40" i="1"/>
  <c r="J44" i="1"/>
  <c r="K5" i="1" l="1"/>
  <c r="K10" i="1"/>
  <c r="K7" i="1"/>
  <c r="L7" i="1" s="1"/>
  <c r="K23" i="1"/>
  <c r="L23" i="1" s="1"/>
</calcChain>
</file>

<file path=xl/sharedStrings.xml><?xml version="1.0" encoding="utf-8"?>
<sst xmlns="http://schemas.openxmlformats.org/spreadsheetml/2006/main" count="236" uniqueCount="52">
  <si>
    <t>№ п/п</t>
  </si>
  <si>
    <t>Наименование учреждения</t>
  </si>
  <si>
    <t>Наименование муниципальной услуги</t>
  </si>
  <si>
    <t>Коэффициенты выравнивания</t>
  </si>
  <si>
    <t>Итого по нормативу</t>
  </si>
  <si>
    <t>В соглашении</t>
  </si>
  <si>
    <t>Муниципальное учреждение футбольная спортивная школа "Звезда" муниципального образования городской округ Люберцы Московской области</t>
  </si>
  <si>
    <t>Спортивная подготовка по олимпийским видам спорта</t>
  </si>
  <si>
    <t>Футбол</t>
  </si>
  <si>
    <t>Этап начальной подготовки</t>
  </si>
  <si>
    <t>Тренировочный этап</t>
  </si>
  <si>
    <t>Муниципальное учреждение спортивная школа олимпийского резерва по баскетболу "Спартак" муниципального образования городской округ Люберцы Московской области</t>
  </si>
  <si>
    <t>Баскетбол</t>
  </si>
  <si>
    <t>Этап совершенствования спортивного мастерства</t>
  </si>
  <si>
    <t>Муниципальное учреждение "Комплексная спортивная школа олимпийского резерва" муниципального образования городской округ Люберцы Московской области</t>
  </si>
  <si>
    <t>Бокс</t>
  </si>
  <si>
    <t>Этап высшего спортивного мастерства</t>
  </si>
  <si>
    <t>Фигурное катание на коньках</t>
  </si>
  <si>
    <t>Фехтование</t>
  </si>
  <si>
    <t>Спортивная подготовка по неолимпийским видам спорта</t>
  </si>
  <si>
    <t>Восточное боевое единоборство</t>
  </si>
  <si>
    <t>Муниципальное учреждение спортивная школа олимпийского резерва муниципального образования городской округ Люберцы Московской области</t>
  </si>
  <si>
    <t>Легкая атлетика</t>
  </si>
  <si>
    <t>Художественная гимнастика</t>
  </si>
  <si>
    <t>Тяжелая атлетика</t>
  </si>
  <si>
    <t>Волейбол</t>
  </si>
  <si>
    <t>Лыжные гонки</t>
  </si>
  <si>
    <t>Спортивная борьба</t>
  </si>
  <si>
    <t>Тхэквандо</t>
  </si>
  <si>
    <t>Киокусинкай</t>
  </si>
  <si>
    <t>Утверждены
Постановлением администрации
городского округа Люберцы
Московской области
от ____________ № _____-ПА</t>
  </si>
  <si>
    <t xml:space="preserve">действие распространяется с </t>
  </si>
  <si>
    <t>Наименование работы</t>
  </si>
  <si>
    <t>Содержание 1</t>
  </si>
  <si>
    <t>Обеспечение участия лиц, проходящих спортивную подготовку в спортивных соревнованиях</t>
  </si>
  <si>
    <t xml:space="preserve">Региональные </t>
  </si>
  <si>
    <t>Муниципальные</t>
  </si>
  <si>
    <t>Организация спортивной подготовки на спортивно-оздоровительном этапе</t>
  </si>
  <si>
    <t>Всероссийские</t>
  </si>
  <si>
    <t>Межрегиональные</t>
  </si>
  <si>
    <t>Организация и проведение спортивно-оздоровительной работы по развитию физической культуры и спорта среди различных групп населения</t>
  </si>
  <si>
    <t>Региональные</t>
  </si>
  <si>
    <t>Межмуниципальные</t>
  </si>
  <si>
    <t>Обеспечение доступа к объектам спорта</t>
  </si>
  <si>
    <t>Обеспечение участия лиц, проходящих спортивную подготовку, в международных соревнованиях</t>
  </si>
  <si>
    <t>Муниципальное учреждение "Дирекция спортивных сооружений" муниципального образования городской округ Люберцы Московской области</t>
  </si>
  <si>
    <t>Проведение занятий физкультурно-спортивной направленности по месту проживания граждан</t>
  </si>
  <si>
    <t>Проведение тестирования выполнения нормативов испытаний (тестов) комплекса ГТО</t>
  </si>
  <si>
    <t>Пропаганда физической культуры, спорта и здорового образа жизни</t>
  </si>
  <si>
    <t xml:space="preserve">Значения коэффициентов выравнивания к работам, выполняемым муниципальными учреждениями физической культуры и спорта в 2021 году </t>
  </si>
  <si>
    <t xml:space="preserve">Значения коэффициентов выравнивания к услугам, оказываемым муниципальными учреждениями физической культуры и спорта в 2021 году </t>
  </si>
  <si>
    <t>Утверждены
Постановлением администрации
городского округа Люберцы
Московской области
от 22.12.2021 № 4438-ПА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</si>
</sst>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0000000000000"/>
    <numFmt numFmtId="165" formatCode="#,##0.0000"/>
    <numFmt numFmtId="166" formatCode="0.0000000000000000"/>
    <numFmt numFmtId="167" formatCode="#,##0.000000000000000"/>
    <numFmt numFmtId="168" formatCode="#,##0.00000"/>
    <numFmt numFmtId="169" formatCode="0.000000000000000000"/>
  </numFmts>
  <fonts count="1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0" fontId="5" fillId="0" borderId="7" xfId="0" applyFont="1" applyBorder="1" applyAlignment="1">
      <alignment wrapText="1"/>
    </xf>
    <xf numFmtId="164" fontId="8" fillId="0" borderId="8" xfId="0" applyNumberFormat="1" applyFont="1" applyFill="1" applyBorder="1" applyAlignment="1">
      <alignment horizontal="right" wrapText="1"/>
    </xf>
    <xf numFmtId="1" fontId="2" fillId="0" borderId="6" xfId="0" applyNumberFormat="1" applyFont="1" applyFill="1" applyBorder="1" applyAlignment="1">
      <alignment horizontal="center" wrapText="1"/>
    </xf>
    <xf numFmtId="165" fontId="2" fillId="0" borderId="7" xfId="0" applyNumberFormat="1" applyFont="1" applyBorder="1"/>
    <xf numFmtId="165" fontId="2" fillId="0" borderId="7" xfId="0" applyNumberFormat="1" applyFont="1" applyBorder="1" applyAlignment="1">
      <alignment horizontal="right"/>
    </xf>
    <xf numFmtId="164" fontId="3" fillId="0" borderId="0" xfId="0" applyNumberFormat="1" applyFont="1"/>
    <xf numFmtId="164" fontId="0" fillId="0" borderId="0" xfId="0" applyNumberFormat="1"/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left" wrapText="1"/>
    </xf>
    <xf numFmtId="0" fontId="5" fillId="0" borderId="10" xfId="0" applyFont="1" applyBorder="1" applyAlignment="1">
      <alignment wrapText="1"/>
    </xf>
    <xf numFmtId="164" fontId="8" fillId="0" borderId="11" xfId="0" applyNumberFormat="1" applyFont="1" applyFill="1" applyBorder="1" applyAlignment="1">
      <alignment horizontal="right" wrapText="1"/>
    </xf>
    <xf numFmtId="1" fontId="2" fillId="0" borderId="9" xfId="0" applyNumberFormat="1" applyFont="1" applyFill="1" applyBorder="1" applyAlignment="1">
      <alignment horizontal="center" wrapText="1"/>
    </xf>
    <xf numFmtId="165" fontId="2" fillId="0" borderId="10" xfId="0" applyNumberFormat="1" applyFont="1" applyBorder="1"/>
    <xf numFmtId="165" fontId="2" fillId="0" borderId="12" xfId="0" applyNumberFormat="1" applyFont="1" applyBorder="1"/>
    <xf numFmtId="165" fontId="2" fillId="0" borderId="13" xfId="0" applyNumberFormat="1" applyFont="1" applyBorder="1" applyAlignment="1">
      <alignment horizontal="right"/>
    </xf>
    <xf numFmtId="0" fontId="5" fillId="0" borderId="14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wrapText="1"/>
    </xf>
    <xf numFmtId="164" fontId="8" fillId="0" borderId="15" xfId="0" applyNumberFormat="1" applyFont="1" applyFill="1" applyBorder="1" applyAlignment="1">
      <alignment horizontal="right" wrapText="1"/>
    </xf>
    <xf numFmtId="1" fontId="2" fillId="0" borderId="14" xfId="0" applyNumberFormat="1" applyFont="1" applyFill="1" applyBorder="1" applyAlignment="1">
      <alignment horizontal="center" wrapText="1"/>
    </xf>
    <xf numFmtId="165" fontId="2" fillId="0" borderId="5" xfId="0" applyNumberFormat="1" applyFont="1" applyBorder="1"/>
    <xf numFmtId="165" fontId="2" fillId="0" borderId="13" xfId="0" applyNumberFormat="1" applyFont="1" applyBorder="1"/>
    <xf numFmtId="165" fontId="2" fillId="0" borderId="5" xfId="0" applyNumberFormat="1" applyFont="1" applyBorder="1" applyAlignment="1">
      <alignment horizontal="right"/>
    </xf>
    <xf numFmtId="164" fontId="9" fillId="0" borderId="11" xfId="0" applyNumberFormat="1" applyFont="1" applyFill="1" applyBorder="1" applyAlignment="1">
      <alignment horizontal="right" wrapText="1"/>
    </xf>
    <xf numFmtId="165" fontId="2" fillId="0" borderId="10" xfId="0" applyNumberFormat="1" applyFont="1" applyBorder="1" applyAlignment="1">
      <alignment horizontal="right"/>
    </xf>
    <xf numFmtId="0" fontId="5" fillId="0" borderId="7" xfId="0" applyFont="1" applyFill="1" applyBorder="1" applyAlignment="1">
      <alignment horizontal="left" wrapText="1"/>
    </xf>
    <xf numFmtId="1" fontId="2" fillId="0" borderId="17" xfId="0" applyNumberFormat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left" wrapText="1"/>
    </xf>
    <xf numFmtId="1" fontId="2" fillId="0" borderId="18" xfId="0" applyNumberFormat="1" applyFont="1" applyFill="1" applyBorder="1" applyAlignment="1">
      <alignment horizontal="center" wrapText="1"/>
    </xf>
    <xf numFmtId="166" fontId="0" fillId="0" borderId="0" xfId="0" applyNumberFormat="1"/>
    <xf numFmtId="0" fontId="5" fillId="0" borderId="10" xfId="0" applyFont="1" applyFill="1" applyBorder="1" applyAlignment="1">
      <alignment horizontal="left" wrapText="1"/>
    </xf>
    <xf numFmtId="164" fontId="8" fillId="0" borderId="8" xfId="0" applyNumberFormat="1" applyFont="1" applyBorder="1" applyAlignment="1">
      <alignment horizontal="right" wrapText="1"/>
    </xf>
    <xf numFmtId="1" fontId="10" fillId="0" borderId="18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right" wrapText="1"/>
    </xf>
    <xf numFmtId="164" fontId="8" fillId="0" borderId="11" xfId="0" applyNumberFormat="1" applyFont="1" applyBorder="1" applyAlignment="1">
      <alignment horizontal="righ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5" fillId="0" borderId="19" xfId="0" applyFont="1" applyBorder="1" applyAlignment="1">
      <alignment horizontal="center" wrapText="1"/>
    </xf>
    <xf numFmtId="0" fontId="5" fillId="0" borderId="6" xfId="0" applyFont="1" applyBorder="1" applyAlignment="1">
      <alignment horizontal="left" wrapText="1"/>
    </xf>
    <xf numFmtId="3" fontId="8" fillId="0" borderId="18" xfId="0" applyNumberFormat="1" applyFont="1" applyBorder="1" applyAlignment="1">
      <alignment horizontal="center" wrapText="1"/>
    </xf>
    <xf numFmtId="165" fontId="0" fillId="0" borderId="5" xfId="0" applyNumberFormat="1" applyBorder="1"/>
    <xf numFmtId="165" fontId="0" fillId="0" borderId="5" xfId="0" applyNumberFormat="1" applyBorder="1" applyAlignment="1">
      <alignment horizontal="right"/>
    </xf>
    <xf numFmtId="164" fontId="8" fillId="0" borderId="5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left" wrapText="1"/>
    </xf>
    <xf numFmtId="0" fontId="8" fillId="2" borderId="10" xfId="0" applyFont="1" applyFill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5" fillId="0" borderId="5" xfId="0" applyFont="1" applyBorder="1" applyAlignment="1">
      <alignment horizontal="center" wrapText="1"/>
    </xf>
    <xf numFmtId="0" fontId="5" fillId="0" borderId="13" xfId="0" applyFont="1" applyBorder="1" applyAlignment="1">
      <alignment horizontal="left" wrapText="1"/>
    </xf>
    <xf numFmtId="0" fontId="5" fillId="0" borderId="13" xfId="0" applyFont="1" applyBorder="1" applyAlignment="1">
      <alignment wrapText="1"/>
    </xf>
    <xf numFmtId="167" fontId="8" fillId="0" borderId="13" xfId="0" applyNumberFormat="1" applyFont="1" applyFill="1" applyBorder="1" applyAlignment="1">
      <alignment horizontal="right" wrapText="1"/>
    </xf>
    <xf numFmtId="3" fontId="8" fillId="0" borderId="5" xfId="0" applyNumberFormat="1" applyFont="1" applyBorder="1" applyAlignment="1">
      <alignment horizontal="center" wrapText="1"/>
    </xf>
    <xf numFmtId="167" fontId="8" fillId="0" borderId="5" xfId="0" applyNumberFormat="1" applyFont="1" applyFill="1" applyBorder="1" applyAlignment="1">
      <alignment horizontal="right" wrapText="1"/>
    </xf>
    <xf numFmtId="0" fontId="5" fillId="0" borderId="4" xfId="0" applyFont="1" applyBorder="1" applyAlignment="1">
      <alignment wrapText="1"/>
    </xf>
    <xf numFmtId="167" fontId="8" fillId="0" borderId="4" xfId="0" applyNumberFormat="1" applyFont="1" applyFill="1" applyBorder="1" applyAlignment="1">
      <alignment horizontal="right" wrapText="1"/>
    </xf>
    <xf numFmtId="0" fontId="5" fillId="0" borderId="4" xfId="0" applyFont="1" applyBorder="1" applyAlignment="1">
      <alignment horizontal="left" wrapText="1"/>
    </xf>
    <xf numFmtId="0" fontId="5" fillId="0" borderId="20" xfId="0" applyFont="1" applyBorder="1" applyAlignment="1">
      <alignment horizontal="center" wrapText="1"/>
    </xf>
    <xf numFmtId="0" fontId="5" fillId="0" borderId="21" xfId="0" applyFont="1" applyBorder="1" applyAlignment="1">
      <alignment horizontal="left" wrapText="1"/>
    </xf>
    <xf numFmtId="164" fontId="8" fillId="0" borderId="22" xfId="0" applyNumberFormat="1" applyFont="1" applyFill="1" applyBorder="1" applyAlignment="1">
      <alignment horizontal="right" wrapText="1"/>
    </xf>
    <xf numFmtId="0" fontId="5" fillId="0" borderId="23" xfId="0" applyFont="1" applyBorder="1" applyAlignment="1">
      <alignment horizontal="center" wrapText="1"/>
    </xf>
    <xf numFmtId="4" fontId="5" fillId="0" borderId="7" xfId="0" applyNumberFormat="1" applyFont="1" applyBorder="1" applyAlignment="1">
      <alignment wrapText="1"/>
    </xf>
    <xf numFmtId="0" fontId="5" fillId="0" borderId="24" xfId="0" applyFont="1" applyBorder="1" applyAlignment="1">
      <alignment horizontal="center" wrapText="1"/>
    </xf>
    <xf numFmtId="4" fontId="5" fillId="0" borderId="5" xfId="0" applyNumberFormat="1" applyFont="1" applyBorder="1" applyAlignment="1">
      <alignment wrapText="1"/>
    </xf>
    <xf numFmtId="0" fontId="5" fillId="0" borderId="25" xfId="0" applyFont="1" applyBorder="1" applyAlignment="1">
      <alignment horizontal="center" wrapText="1"/>
    </xf>
    <xf numFmtId="0" fontId="5" fillId="0" borderId="26" xfId="0" applyFont="1" applyBorder="1" applyAlignment="1">
      <alignment horizontal="left" wrapText="1"/>
    </xf>
    <xf numFmtId="0" fontId="5" fillId="0" borderId="12" xfId="0" applyFont="1" applyBorder="1" applyAlignment="1">
      <alignment wrapText="1"/>
    </xf>
    <xf numFmtId="4" fontId="5" fillId="0" borderId="12" xfId="0" applyNumberFormat="1" applyFont="1" applyBorder="1" applyAlignment="1">
      <alignment wrapText="1"/>
    </xf>
    <xf numFmtId="164" fontId="8" fillId="0" borderId="27" xfId="0" applyNumberFormat="1" applyFont="1" applyFill="1" applyBorder="1" applyAlignment="1">
      <alignment horizontal="right" wrapText="1"/>
    </xf>
    <xf numFmtId="168" fontId="0" fillId="0" borderId="0" xfId="0" applyNumberFormat="1" applyAlignment="1">
      <alignment horizontal="center" vertical="center" wrapText="1"/>
    </xf>
    <xf numFmtId="169" fontId="0" fillId="0" borderId="0" xfId="0" applyNumberFormat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0" borderId="16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br\cb_share\_&#1082;&#1086;&#1084;&#1085;&#1072;&#1090;&#1072;%20&#8470;%201%20&#1087;&#1101;&#1086;\&#1057;&#1055;&#1054;&#1056;&#1058;\&#1041;&#1070;&#1044;&#1046;&#1045;&#1058;%202021\&#1056;&#1072;&#1089;&#1095;&#1077;&#1090;%20&#1091;&#1089;&#1083;&#1091;&#1075;&#1080;%20&#1085;&#1072;%202021%20&#1075;&#1086;&#1076;\&#1055;&#1086;&#1089;&#1090;&#1072;&#1085;&#1086;&#1074;&#1083;&#1077;&#1085;&#1080;&#1103;\&#1086;&#1082;&#1090;&#1103;&#1073;&#1088;&#1100;%20&#1050;&#1057;&#1064;&#1054;&#1056;\&#1047;&#1085;&#1072;&#1095;&#1077;&#1085;&#1080;&#1103;%20&#1073;&#1072;&#1079;&#1086;&#1074;&#1099;&#1093;%20&#1085;&#1086;&#1088;&#1084;&#1072;&#1090;&#1080;&#1074;&#1086;&#1074;%20&#1079;&#1072;&#1090;&#1088;&#1072;&#1090;%202021%20%20(&#1055;&#1088;&#1080;&#1083;&#1086;&#1078;&#1077;&#1085;&#1080;&#1103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З услуги"/>
      <sheetName val="БЗ работы"/>
      <sheetName val="БЗ с коэфф вырав услуги"/>
      <sheetName val="БЗ с коэфф выр работы"/>
    </sheetNames>
    <sheetDataSet>
      <sheetData sheetId="0" refreshError="1"/>
      <sheetData sheetId="1">
        <row r="5">
          <cell r="E5">
            <v>415000</v>
          </cell>
        </row>
        <row r="6">
          <cell r="E6">
            <v>55000</v>
          </cell>
        </row>
        <row r="7">
          <cell r="E7">
            <v>13408.43</v>
          </cell>
        </row>
        <row r="8">
          <cell r="E8">
            <v>1674390</v>
          </cell>
        </row>
        <row r="9">
          <cell r="E9">
            <v>952000</v>
          </cell>
        </row>
        <row r="10">
          <cell r="E10">
            <v>392300</v>
          </cell>
        </row>
        <row r="11">
          <cell r="E11">
            <v>11268.54</v>
          </cell>
        </row>
        <row r="12">
          <cell r="E12">
            <v>13971.02</v>
          </cell>
        </row>
        <row r="13">
          <cell r="E13">
            <v>67100</v>
          </cell>
        </row>
        <row r="14">
          <cell r="E14">
            <v>45250</v>
          </cell>
        </row>
        <row r="15">
          <cell r="E15">
            <v>102120</v>
          </cell>
        </row>
        <row r="16">
          <cell r="E16">
            <v>148933.32999999999</v>
          </cell>
        </row>
        <row r="17">
          <cell r="E17">
            <v>40000</v>
          </cell>
        </row>
        <row r="18">
          <cell r="E18">
            <v>2005628.5</v>
          </cell>
        </row>
        <row r="19">
          <cell r="E19">
            <v>12939.34</v>
          </cell>
        </row>
        <row r="20">
          <cell r="E20">
            <v>138244</v>
          </cell>
        </row>
        <row r="21">
          <cell r="E21">
            <v>91760</v>
          </cell>
        </row>
        <row r="22">
          <cell r="E22">
            <v>114980</v>
          </cell>
        </row>
        <row r="23">
          <cell r="E23">
            <v>11000</v>
          </cell>
        </row>
        <row r="24">
          <cell r="E24">
            <v>9618656.6400000006</v>
          </cell>
        </row>
        <row r="25">
          <cell r="E25">
            <v>3617.55</v>
          </cell>
        </row>
        <row r="26">
          <cell r="E26">
            <v>138833.60999999999</v>
          </cell>
        </row>
        <row r="27">
          <cell r="E27">
            <v>2415426</v>
          </cell>
        </row>
      </sheetData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view="pageBreakPreview" zoomScale="85" zoomScaleNormal="100" zoomScaleSheetLayoutView="85" workbookViewId="0">
      <selection activeCell="A2" sqref="A2:F2"/>
    </sheetView>
  </sheetViews>
  <sheetFormatPr defaultRowHeight="15" x14ac:dyDescent="0.25"/>
  <cols>
    <col min="1" max="1" width="5.28515625" style="1" customWidth="1"/>
    <col min="2" max="2" width="89.42578125" style="1" customWidth="1"/>
    <col min="3" max="3" width="32" customWidth="1"/>
    <col min="4" max="4" width="21" customWidth="1"/>
    <col min="5" max="5" width="36.42578125" style="3" customWidth="1"/>
    <col min="6" max="6" width="36.85546875" style="55" customWidth="1"/>
    <col min="7" max="7" width="9.140625" style="5"/>
    <col min="8" max="8" width="12.85546875" style="5" customWidth="1"/>
    <col min="9" max="9" width="16.140625" style="5" customWidth="1"/>
    <col min="10" max="10" width="15.140625" style="6" customWidth="1"/>
    <col min="11" max="11" width="16.7109375" style="6" customWidth="1"/>
    <col min="12" max="12" width="17.7109375" style="6" customWidth="1"/>
    <col min="13" max="13" width="20.85546875" style="7" customWidth="1"/>
    <col min="14" max="14" width="26.85546875" customWidth="1"/>
    <col min="15" max="15" width="22.28515625" customWidth="1"/>
    <col min="16" max="16" width="12.7109375" customWidth="1"/>
  </cols>
  <sheetData>
    <row r="1" spans="1:14" ht="110.25" customHeight="1" x14ac:dyDescent="0.25">
      <c r="B1" s="2"/>
      <c r="F1" s="4" t="s">
        <v>30</v>
      </c>
    </row>
    <row r="2" spans="1:14" ht="59.25" customHeight="1" x14ac:dyDescent="0.25">
      <c r="A2" s="99" t="s">
        <v>50</v>
      </c>
      <c r="B2" s="99"/>
      <c r="C2" s="99"/>
      <c r="D2" s="99"/>
      <c r="E2" s="99"/>
      <c r="F2" s="99"/>
    </row>
    <row r="3" spans="1:14" ht="15.75" thickBot="1" x14ac:dyDescent="0.3">
      <c r="D3" s="100"/>
      <c r="E3" s="100"/>
      <c r="F3" s="100"/>
    </row>
    <row r="4" spans="1:14" s="16" customFormat="1" ht="43.5" customHeight="1" thickBot="1" x14ac:dyDescent="0.3">
      <c r="A4" s="8" t="s">
        <v>0</v>
      </c>
      <c r="B4" s="9" t="s">
        <v>1</v>
      </c>
      <c r="C4" s="101" t="s">
        <v>2</v>
      </c>
      <c r="D4" s="101"/>
      <c r="E4" s="101"/>
      <c r="F4" s="10" t="s">
        <v>3</v>
      </c>
      <c r="G4" s="11"/>
      <c r="H4" s="11"/>
      <c r="I4" s="12" t="s">
        <v>4</v>
      </c>
      <c r="J4" s="13"/>
      <c r="K4" s="13"/>
      <c r="L4" s="13" t="s">
        <v>5</v>
      </c>
      <c r="M4" s="14"/>
      <c r="N4" s="15"/>
    </row>
    <row r="5" spans="1:14" ht="30" x14ac:dyDescent="0.25">
      <c r="A5" s="17">
        <v>1</v>
      </c>
      <c r="B5" s="18" t="s">
        <v>6</v>
      </c>
      <c r="C5" s="19" t="s">
        <v>7</v>
      </c>
      <c r="D5" s="19" t="s">
        <v>8</v>
      </c>
      <c r="E5" s="18" t="s">
        <v>9</v>
      </c>
      <c r="F5" s="20">
        <v>0.51513334087138984</v>
      </c>
      <c r="G5" s="21">
        <v>246</v>
      </c>
      <c r="H5" s="22">
        <f>#REF!</f>
        <v>50139.08</v>
      </c>
      <c r="I5" s="22">
        <f>G5*H5</f>
        <v>12334213.68</v>
      </c>
      <c r="J5" s="23">
        <f>F5*I5</f>
        <v>6353764.6999999993</v>
      </c>
      <c r="K5" s="96">
        <f>J5+J6</f>
        <v>22953010.479999997</v>
      </c>
      <c r="L5" s="96">
        <f>K5+1324882</f>
        <v>24277892.479999997</v>
      </c>
      <c r="M5" s="24">
        <f>I5/G5/H5*F5</f>
        <v>0.51513334087138984</v>
      </c>
      <c r="N5" s="25">
        <f t="shared" ref="N5:N44" si="0">F5-M5</f>
        <v>0</v>
      </c>
    </row>
    <row r="6" spans="1:14" ht="30.75" thickBot="1" x14ac:dyDescent="0.3">
      <c r="A6" s="26">
        <v>2</v>
      </c>
      <c r="B6" s="27" t="s">
        <v>6</v>
      </c>
      <c r="C6" s="28" t="s">
        <v>7</v>
      </c>
      <c r="D6" s="28" t="s">
        <v>8</v>
      </c>
      <c r="E6" s="27" t="s">
        <v>10</v>
      </c>
      <c r="F6" s="29">
        <v>0.51645298778803495</v>
      </c>
      <c r="G6" s="30">
        <v>284</v>
      </c>
      <c r="H6" s="31">
        <f>#REF!</f>
        <v>113172.06</v>
      </c>
      <c r="I6" s="32">
        <f t="shared" ref="I6:I44" si="1">G6*H6</f>
        <v>32140865.039999999</v>
      </c>
      <c r="J6" s="33">
        <f>F6*I6</f>
        <v>16599245.779999999</v>
      </c>
      <c r="K6" s="102"/>
      <c r="L6" s="102"/>
      <c r="M6" s="24">
        <f t="shared" ref="M6:M9" si="2">I6/G6/H6*F6</f>
        <v>0.51645298778803495</v>
      </c>
      <c r="N6" s="25">
        <f t="shared" si="0"/>
        <v>0</v>
      </c>
    </row>
    <row r="7" spans="1:14" ht="30" customHeight="1" x14ac:dyDescent="0.25">
      <c r="A7" s="17">
        <v>3</v>
      </c>
      <c r="B7" s="18" t="s">
        <v>11</v>
      </c>
      <c r="C7" s="19" t="s">
        <v>7</v>
      </c>
      <c r="D7" s="19" t="s">
        <v>12</v>
      </c>
      <c r="E7" s="18" t="s">
        <v>9</v>
      </c>
      <c r="F7" s="20">
        <v>0.64208392197521724</v>
      </c>
      <c r="G7" s="21">
        <v>150</v>
      </c>
      <c r="H7" s="22">
        <f>#REF!</f>
        <v>39448.15</v>
      </c>
      <c r="I7" s="22">
        <f>G7*H7</f>
        <v>5917222.5</v>
      </c>
      <c r="J7" s="23">
        <f>F7*I7</f>
        <v>3799353.4299999997</v>
      </c>
      <c r="K7" s="96">
        <f>J7+J8+J9</f>
        <v>24527310.939999998</v>
      </c>
      <c r="L7" s="96">
        <f>K7+7217534.06</f>
        <v>31744844.999999996</v>
      </c>
      <c r="M7" s="24">
        <f t="shared" si="2"/>
        <v>0.64208392197521724</v>
      </c>
      <c r="N7" s="25">
        <f t="shared" si="0"/>
        <v>0</v>
      </c>
    </row>
    <row r="8" spans="1:14" ht="30" customHeight="1" x14ac:dyDescent="0.25">
      <c r="A8" s="34">
        <v>4</v>
      </c>
      <c r="B8" s="35" t="s">
        <v>11</v>
      </c>
      <c r="C8" s="36" t="s">
        <v>7</v>
      </c>
      <c r="D8" s="36" t="s">
        <v>12</v>
      </c>
      <c r="E8" s="35" t="s">
        <v>10</v>
      </c>
      <c r="F8" s="37">
        <v>0.93312435266531901</v>
      </c>
      <c r="G8" s="38">
        <v>186</v>
      </c>
      <c r="H8" s="39">
        <f>#REF!</f>
        <v>91219.89</v>
      </c>
      <c r="I8" s="40">
        <f t="shared" si="1"/>
        <v>16966899.539999999</v>
      </c>
      <c r="J8" s="41">
        <f t="shared" ref="J8:J44" si="3">F8*I8</f>
        <v>15832227.149999999</v>
      </c>
      <c r="K8" s="97"/>
      <c r="L8" s="97"/>
      <c r="M8" s="24">
        <f t="shared" si="2"/>
        <v>0.93312435266531901</v>
      </c>
      <c r="N8" s="25">
        <f t="shared" si="0"/>
        <v>0</v>
      </c>
    </row>
    <row r="9" spans="1:14" ht="30" customHeight="1" thickBot="1" x14ac:dyDescent="0.3">
      <c r="A9" s="26">
        <v>5</v>
      </c>
      <c r="B9" s="27" t="s">
        <v>11</v>
      </c>
      <c r="C9" s="28" t="s">
        <v>7</v>
      </c>
      <c r="D9" s="28" t="s">
        <v>12</v>
      </c>
      <c r="E9" s="27" t="s">
        <v>13</v>
      </c>
      <c r="F9" s="42">
        <v>0.64643147256086475</v>
      </c>
      <c r="G9" s="30">
        <v>37</v>
      </c>
      <c r="H9" s="31">
        <f>#REF!</f>
        <v>204688.42</v>
      </c>
      <c r="I9" s="32">
        <f t="shared" si="1"/>
        <v>7573471.54</v>
      </c>
      <c r="J9" s="43">
        <f t="shared" si="3"/>
        <v>4895730.3600000003</v>
      </c>
      <c r="K9" s="102"/>
      <c r="L9" s="94"/>
      <c r="M9" s="24">
        <f t="shared" si="2"/>
        <v>0.64643147256086475</v>
      </c>
      <c r="N9" s="25">
        <f t="shared" si="0"/>
        <v>0</v>
      </c>
    </row>
    <row r="10" spans="1:14" ht="30" x14ac:dyDescent="0.25">
      <c r="A10" s="17">
        <v>6</v>
      </c>
      <c r="B10" s="44" t="s">
        <v>14</v>
      </c>
      <c r="C10" s="19" t="s">
        <v>7</v>
      </c>
      <c r="D10" s="19" t="s">
        <v>15</v>
      </c>
      <c r="E10" s="18" t="s">
        <v>9</v>
      </c>
      <c r="F10" s="20">
        <v>0.66759780627628262</v>
      </c>
      <c r="G10" s="45">
        <v>60</v>
      </c>
      <c r="H10" s="40">
        <f>#REF!</f>
        <v>48701.97</v>
      </c>
      <c r="I10" s="40">
        <f t="shared" si="1"/>
        <v>2922118.2</v>
      </c>
      <c r="J10" s="33">
        <f>F10*I10</f>
        <v>1950799.6999999997</v>
      </c>
      <c r="K10" s="94">
        <f>J10+J11+J12+J13+J14+J15+J16+J17+J18+J19+J20+J21+J22</f>
        <v>36384563.460000001</v>
      </c>
      <c r="L10" s="96">
        <f>K10+5431647.04</f>
        <v>41816210.5</v>
      </c>
      <c r="M10" s="24">
        <f>I10/G10/H10*F10</f>
        <v>0.66759780627628262</v>
      </c>
      <c r="N10" s="25">
        <f t="shared" si="0"/>
        <v>0</v>
      </c>
    </row>
    <row r="11" spans="1:14" ht="30" x14ac:dyDescent="0.25">
      <c r="A11" s="34">
        <v>7</v>
      </c>
      <c r="B11" s="46" t="s">
        <v>14</v>
      </c>
      <c r="C11" s="36" t="s">
        <v>7</v>
      </c>
      <c r="D11" s="36" t="s">
        <v>15</v>
      </c>
      <c r="E11" s="35" t="s">
        <v>10</v>
      </c>
      <c r="F11" s="37">
        <v>0.79773125992955163</v>
      </c>
      <c r="G11" s="47">
        <v>72</v>
      </c>
      <c r="H11" s="39">
        <f>#REF!</f>
        <v>109634.86</v>
      </c>
      <c r="I11" s="40">
        <f t="shared" si="1"/>
        <v>7893709.9199999999</v>
      </c>
      <c r="J11" s="41">
        <f t="shared" si="3"/>
        <v>6297059.1600000001</v>
      </c>
      <c r="K11" s="95"/>
      <c r="L11" s="97"/>
      <c r="M11" s="24">
        <f t="shared" ref="M11:M44" si="4">I11/G11/H11*F11</f>
        <v>0.79773125992955163</v>
      </c>
      <c r="N11" s="25">
        <f t="shared" si="0"/>
        <v>0</v>
      </c>
    </row>
    <row r="12" spans="1:14" ht="30" x14ac:dyDescent="0.25">
      <c r="A12" s="34">
        <v>8</v>
      </c>
      <c r="B12" s="46" t="s">
        <v>14</v>
      </c>
      <c r="C12" s="36" t="s">
        <v>7</v>
      </c>
      <c r="D12" s="36" t="s">
        <v>15</v>
      </c>
      <c r="E12" s="35" t="s">
        <v>13</v>
      </c>
      <c r="F12" s="37">
        <v>1.3446468791552924</v>
      </c>
      <c r="G12" s="47">
        <v>3</v>
      </c>
      <c r="H12" s="39">
        <f>#REF!</f>
        <v>268600.73</v>
      </c>
      <c r="I12" s="40">
        <f t="shared" si="1"/>
        <v>805802.19</v>
      </c>
      <c r="J12" s="41">
        <f t="shared" si="3"/>
        <v>1083519.3999999999</v>
      </c>
      <c r="K12" s="95"/>
      <c r="L12" s="97"/>
      <c r="M12" s="24">
        <f t="shared" si="4"/>
        <v>1.3446468791552924</v>
      </c>
      <c r="N12" s="25">
        <f t="shared" si="0"/>
        <v>0</v>
      </c>
    </row>
    <row r="13" spans="1:14" ht="30" x14ac:dyDescent="0.25">
      <c r="A13" s="34">
        <v>9</v>
      </c>
      <c r="B13" s="46" t="s">
        <v>14</v>
      </c>
      <c r="C13" s="36" t="s">
        <v>7</v>
      </c>
      <c r="D13" s="36" t="s">
        <v>15</v>
      </c>
      <c r="E13" s="35" t="s">
        <v>16</v>
      </c>
      <c r="F13" s="37">
        <v>0.95557166885955591</v>
      </c>
      <c r="G13" s="47">
        <v>1</v>
      </c>
      <c r="H13" s="39">
        <f>#REF!</f>
        <v>692305.77</v>
      </c>
      <c r="I13" s="40">
        <f t="shared" si="1"/>
        <v>692305.77</v>
      </c>
      <c r="J13" s="41">
        <f t="shared" si="3"/>
        <v>661547.77999999991</v>
      </c>
      <c r="K13" s="95"/>
      <c r="L13" s="97"/>
      <c r="M13" s="24">
        <f t="shared" si="4"/>
        <v>0.95557166885955591</v>
      </c>
      <c r="N13" s="25">
        <f t="shared" si="0"/>
        <v>0</v>
      </c>
    </row>
    <row r="14" spans="1:14" ht="30" x14ac:dyDescent="0.25">
      <c r="A14" s="34">
        <v>10</v>
      </c>
      <c r="B14" s="46" t="s">
        <v>14</v>
      </c>
      <c r="C14" s="36" t="s">
        <v>7</v>
      </c>
      <c r="D14" s="36" t="s">
        <v>17</v>
      </c>
      <c r="E14" s="35" t="s">
        <v>9</v>
      </c>
      <c r="F14" s="37">
        <v>0.56539467789751963</v>
      </c>
      <c r="G14" s="47">
        <v>43</v>
      </c>
      <c r="H14" s="39">
        <f>#REF!</f>
        <v>58558.62</v>
      </c>
      <c r="I14" s="40">
        <f t="shared" si="1"/>
        <v>2518020.66</v>
      </c>
      <c r="J14" s="41">
        <f>F14*I14</f>
        <v>1423675.48</v>
      </c>
      <c r="K14" s="95"/>
      <c r="L14" s="97"/>
      <c r="M14" s="24">
        <f t="shared" si="4"/>
        <v>0.56539467789751963</v>
      </c>
      <c r="N14" s="25">
        <f t="shared" si="0"/>
        <v>0</v>
      </c>
    </row>
    <row r="15" spans="1:14" ht="30" x14ac:dyDescent="0.25">
      <c r="A15" s="34">
        <v>11</v>
      </c>
      <c r="B15" s="46" t="s">
        <v>14</v>
      </c>
      <c r="C15" s="36" t="s">
        <v>7</v>
      </c>
      <c r="D15" s="36" t="s">
        <v>17</v>
      </c>
      <c r="E15" s="35" t="s">
        <v>10</v>
      </c>
      <c r="F15" s="37">
        <v>0.64765662228218313</v>
      </c>
      <c r="G15" s="47">
        <v>58</v>
      </c>
      <c r="H15" s="39">
        <f>#REF!</f>
        <v>163881.70000000001</v>
      </c>
      <c r="I15" s="40">
        <f t="shared" si="1"/>
        <v>9505138.6000000015</v>
      </c>
      <c r="J15" s="41">
        <f t="shared" si="3"/>
        <v>6156065.96</v>
      </c>
      <c r="K15" s="95"/>
      <c r="L15" s="97"/>
      <c r="M15" s="24">
        <f t="shared" si="4"/>
        <v>0.64765662228218313</v>
      </c>
      <c r="N15" s="25">
        <f t="shared" si="0"/>
        <v>0</v>
      </c>
    </row>
    <row r="16" spans="1:14" ht="30" x14ac:dyDescent="0.25">
      <c r="A16" s="34">
        <v>12</v>
      </c>
      <c r="B16" s="46" t="s">
        <v>14</v>
      </c>
      <c r="C16" s="36" t="s">
        <v>7</v>
      </c>
      <c r="D16" s="36" t="s">
        <v>8</v>
      </c>
      <c r="E16" s="35" t="s">
        <v>9</v>
      </c>
      <c r="F16" s="37">
        <v>0.5234141611692914</v>
      </c>
      <c r="G16" s="47">
        <v>40</v>
      </c>
      <c r="H16" s="39">
        <f>#REF!</f>
        <v>50139.08</v>
      </c>
      <c r="I16" s="40">
        <f t="shared" si="1"/>
        <v>2005563.2000000002</v>
      </c>
      <c r="J16" s="41">
        <f t="shared" si="3"/>
        <v>1049740.18</v>
      </c>
      <c r="K16" s="95"/>
      <c r="L16" s="97"/>
      <c r="M16" s="24">
        <f t="shared" si="4"/>
        <v>0.5234141611692914</v>
      </c>
      <c r="N16" s="25">
        <f t="shared" si="0"/>
        <v>0</v>
      </c>
    </row>
    <row r="17" spans="1:15" ht="30" x14ac:dyDescent="0.25">
      <c r="A17" s="34">
        <v>13</v>
      </c>
      <c r="B17" s="46" t="s">
        <v>14</v>
      </c>
      <c r="C17" s="36" t="s">
        <v>7</v>
      </c>
      <c r="D17" s="36" t="s">
        <v>8</v>
      </c>
      <c r="E17" s="35" t="s">
        <v>10</v>
      </c>
      <c r="F17" s="37">
        <v>0.44010220399838124</v>
      </c>
      <c r="G17" s="47">
        <v>135</v>
      </c>
      <c r="H17" s="39">
        <f>#REF!</f>
        <v>113172.06</v>
      </c>
      <c r="I17" s="40">
        <f t="shared" si="1"/>
        <v>15278228.1</v>
      </c>
      <c r="J17" s="41">
        <f t="shared" si="3"/>
        <v>6723981.8600000003</v>
      </c>
      <c r="K17" s="95"/>
      <c r="L17" s="97"/>
      <c r="M17" s="24">
        <f t="shared" si="4"/>
        <v>0.44010220399838124</v>
      </c>
      <c r="N17" s="25">
        <f t="shared" si="0"/>
        <v>0</v>
      </c>
    </row>
    <row r="18" spans="1:15" ht="30" x14ac:dyDescent="0.25">
      <c r="A18" s="34">
        <v>14</v>
      </c>
      <c r="B18" s="46" t="s">
        <v>14</v>
      </c>
      <c r="C18" s="36" t="s">
        <v>7</v>
      </c>
      <c r="D18" s="36" t="s">
        <v>18</v>
      </c>
      <c r="E18" s="35" t="s">
        <v>9</v>
      </c>
      <c r="F18" s="37">
        <v>0.66049831564940265</v>
      </c>
      <c r="G18" s="47">
        <v>32</v>
      </c>
      <c r="H18" s="39">
        <f>#REF!</f>
        <v>51650.47</v>
      </c>
      <c r="I18" s="40">
        <f t="shared" si="1"/>
        <v>1652815.04</v>
      </c>
      <c r="J18" s="41">
        <f t="shared" si="3"/>
        <v>1091681.55</v>
      </c>
      <c r="K18" s="95"/>
      <c r="L18" s="97"/>
      <c r="M18" s="24">
        <f t="shared" si="4"/>
        <v>0.66049831564940265</v>
      </c>
      <c r="N18" s="25">
        <f t="shared" si="0"/>
        <v>0</v>
      </c>
    </row>
    <row r="19" spans="1:15" ht="30" x14ac:dyDescent="0.25">
      <c r="A19" s="34">
        <v>15</v>
      </c>
      <c r="B19" s="46" t="s">
        <v>14</v>
      </c>
      <c r="C19" s="36" t="s">
        <v>7</v>
      </c>
      <c r="D19" s="36" t="s">
        <v>18</v>
      </c>
      <c r="E19" s="35" t="s">
        <v>10</v>
      </c>
      <c r="F19" s="37">
        <v>0.38255261348794078</v>
      </c>
      <c r="G19" s="47">
        <v>26</v>
      </c>
      <c r="H19" s="39">
        <f>#REF!</f>
        <v>263924.28000000003</v>
      </c>
      <c r="I19" s="40">
        <f t="shared" si="1"/>
        <v>6862031.2800000012</v>
      </c>
      <c r="J19" s="41">
        <f t="shared" si="3"/>
        <v>2625088</v>
      </c>
      <c r="K19" s="95"/>
      <c r="L19" s="97"/>
      <c r="M19" s="24">
        <f t="shared" si="4"/>
        <v>0.38255261348794078</v>
      </c>
      <c r="N19" s="25">
        <f t="shared" si="0"/>
        <v>0</v>
      </c>
    </row>
    <row r="20" spans="1:15" ht="30" x14ac:dyDescent="0.25">
      <c r="A20" s="34">
        <v>16</v>
      </c>
      <c r="B20" s="46" t="s">
        <v>14</v>
      </c>
      <c r="C20" s="36" t="s">
        <v>7</v>
      </c>
      <c r="D20" s="36" t="s">
        <v>18</v>
      </c>
      <c r="E20" s="35" t="s">
        <v>13</v>
      </c>
      <c r="F20" s="37">
        <v>0.41316655980293704</v>
      </c>
      <c r="G20" s="47">
        <v>1</v>
      </c>
      <c r="H20" s="39">
        <f>#REF!</f>
        <v>668561.73</v>
      </c>
      <c r="I20" s="40">
        <f t="shared" si="1"/>
        <v>668561.73</v>
      </c>
      <c r="J20" s="41">
        <f t="shared" si="3"/>
        <v>276227.35000000003</v>
      </c>
      <c r="K20" s="95"/>
      <c r="L20" s="97"/>
      <c r="M20" s="24">
        <f t="shared" si="4"/>
        <v>0.41316655980293704</v>
      </c>
      <c r="N20" s="25">
        <f t="shared" si="0"/>
        <v>0</v>
      </c>
    </row>
    <row r="21" spans="1:15" ht="30" x14ac:dyDescent="0.25">
      <c r="A21" s="34">
        <v>17</v>
      </c>
      <c r="B21" s="46" t="s">
        <v>14</v>
      </c>
      <c r="C21" s="36" t="s">
        <v>19</v>
      </c>
      <c r="D21" s="36" t="s">
        <v>20</v>
      </c>
      <c r="E21" s="35" t="s">
        <v>9</v>
      </c>
      <c r="F21" s="37">
        <v>0.41791111351067306</v>
      </c>
      <c r="G21" s="47">
        <v>40</v>
      </c>
      <c r="H21" s="39">
        <f>#REF!</f>
        <v>51305.66</v>
      </c>
      <c r="I21" s="40">
        <f t="shared" si="1"/>
        <v>2052226.4000000001</v>
      </c>
      <c r="J21" s="41">
        <f t="shared" si="3"/>
        <v>857648.22</v>
      </c>
      <c r="K21" s="95"/>
      <c r="L21" s="97"/>
      <c r="M21" s="24">
        <f t="shared" si="4"/>
        <v>0.41791111351067306</v>
      </c>
      <c r="N21" s="25">
        <f t="shared" si="0"/>
        <v>0</v>
      </c>
      <c r="O21" s="48"/>
    </row>
    <row r="22" spans="1:15" ht="30.75" thickBot="1" x14ac:dyDescent="0.3">
      <c r="A22" s="26">
        <v>18</v>
      </c>
      <c r="B22" s="49" t="s">
        <v>14</v>
      </c>
      <c r="C22" s="28" t="s">
        <v>19</v>
      </c>
      <c r="D22" s="28" t="s">
        <v>20</v>
      </c>
      <c r="E22" s="27" t="s">
        <v>10</v>
      </c>
      <c r="F22" s="29">
        <v>0.49421570595181863</v>
      </c>
      <c r="G22" s="47">
        <v>95</v>
      </c>
      <c r="H22" s="39">
        <f>#REF!</f>
        <v>131788.37</v>
      </c>
      <c r="I22" s="40">
        <f t="shared" si="1"/>
        <v>12519895.15</v>
      </c>
      <c r="J22" s="41">
        <f t="shared" si="3"/>
        <v>6187528.8200000003</v>
      </c>
      <c r="K22" s="95"/>
      <c r="L22" s="94"/>
      <c r="M22" s="24">
        <f t="shared" si="4"/>
        <v>0.49421570595181863</v>
      </c>
      <c r="N22" s="25">
        <f t="shared" si="0"/>
        <v>0</v>
      </c>
      <c r="O22" s="48"/>
    </row>
    <row r="23" spans="1:15" ht="30" x14ac:dyDescent="0.25">
      <c r="A23" s="17">
        <v>19</v>
      </c>
      <c r="B23" s="44" t="s">
        <v>21</v>
      </c>
      <c r="C23" s="19" t="s">
        <v>7</v>
      </c>
      <c r="D23" s="19" t="s">
        <v>22</v>
      </c>
      <c r="E23" s="18" t="s">
        <v>9</v>
      </c>
      <c r="F23" s="50">
        <v>0.60395131523415935</v>
      </c>
      <c r="G23" s="51">
        <v>134</v>
      </c>
      <c r="H23" s="39">
        <f>#REF!</f>
        <v>55410.83</v>
      </c>
      <c r="I23" s="40">
        <f t="shared" si="1"/>
        <v>7425051.2200000007</v>
      </c>
      <c r="J23" s="41">
        <f t="shared" si="3"/>
        <v>4484369.45</v>
      </c>
      <c r="K23" s="98">
        <f>SUM(J23:J44)</f>
        <v>49658238.649999991</v>
      </c>
      <c r="L23" s="98">
        <f>K23+7747089.97</f>
        <v>57405328.61999999</v>
      </c>
      <c r="M23" s="24">
        <f t="shared" si="4"/>
        <v>0.60395131523415935</v>
      </c>
      <c r="N23" s="25">
        <f t="shared" si="0"/>
        <v>0</v>
      </c>
    </row>
    <row r="24" spans="1:15" ht="30" x14ac:dyDescent="0.25">
      <c r="A24" s="34">
        <v>20</v>
      </c>
      <c r="B24" s="46" t="s">
        <v>21</v>
      </c>
      <c r="C24" s="36" t="s">
        <v>7</v>
      </c>
      <c r="D24" s="36" t="s">
        <v>22</v>
      </c>
      <c r="E24" s="35" t="s">
        <v>10</v>
      </c>
      <c r="F24" s="52">
        <v>0.38772064300703935</v>
      </c>
      <c r="G24" s="51">
        <v>147</v>
      </c>
      <c r="H24" s="39">
        <f>#REF!</f>
        <v>163001.4</v>
      </c>
      <c r="I24" s="40">
        <f t="shared" si="1"/>
        <v>23961205.800000001</v>
      </c>
      <c r="J24" s="41">
        <f t="shared" si="3"/>
        <v>9290254.120000001</v>
      </c>
      <c r="K24" s="97"/>
      <c r="L24" s="97"/>
      <c r="M24" s="24">
        <f t="shared" si="4"/>
        <v>0.38772064300703935</v>
      </c>
      <c r="N24" s="25">
        <f t="shared" si="0"/>
        <v>0</v>
      </c>
    </row>
    <row r="25" spans="1:15" ht="30" x14ac:dyDescent="0.25">
      <c r="A25" s="34">
        <v>21</v>
      </c>
      <c r="B25" s="46" t="s">
        <v>21</v>
      </c>
      <c r="C25" s="36" t="s">
        <v>7</v>
      </c>
      <c r="D25" s="36" t="s">
        <v>22</v>
      </c>
      <c r="E25" s="35" t="s">
        <v>13</v>
      </c>
      <c r="F25" s="52">
        <v>0.54786750324606281</v>
      </c>
      <c r="G25" s="51">
        <v>3</v>
      </c>
      <c r="H25" s="39">
        <f>#REF!</f>
        <v>495790.36</v>
      </c>
      <c r="I25" s="40">
        <f t="shared" si="1"/>
        <v>1487371.08</v>
      </c>
      <c r="J25" s="41">
        <f t="shared" si="3"/>
        <v>814882.28</v>
      </c>
      <c r="K25" s="97"/>
      <c r="L25" s="97"/>
      <c r="M25" s="24">
        <f t="shared" si="4"/>
        <v>0.54786750324606293</v>
      </c>
      <c r="N25" s="25">
        <f t="shared" si="0"/>
        <v>0</v>
      </c>
    </row>
    <row r="26" spans="1:15" ht="30" x14ac:dyDescent="0.25">
      <c r="A26" s="34">
        <v>22</v>
      </c>
      <c r="B26" s="46" t="s">
        <v>21</v>
      </c>
      <c r="C26" s="36" t="s">
        <v>7</v>
      </c>
      <c r="D26" s="36" t="s">
        <v>23</v>
      </c>
      <c r="E26" s="35" t="s">
        <v>9</v>
      </c>
      <c r="F26" s="52">
        <v>0.37737040701505442</v>
      </c>
      <c r="G26" s="51">
        <v>24</v>
      </c>
      <c r="H26" s="39">
        <f>#REF!</f>
        <v>49837.96</v>
      </c>
      <c r="I26" s="40">
        <f t="shared" si="1"/>
        <v>1196111.04</v>
      </c>
      <c r="J26" s="41">
        <f t="shared" si="3"/>
        <v>451376.91000000003</v>
      </c>
      <c r="K26" s="97"/>
      <c r="L26" s="97"/>
      <c r="M26" s="24">
        <f t="shared" si="4"/>
        <v>0.37737040701505442</v>
      </c>
      <c r="N26" s="25">
        <f t="shared" si="0"/>
        <v>0</v>
      </c>
    </row>
    <row r="27" spans="1:15" ht="30" x14ac:dyDescent="0.25">
      <c r="A27" s="34">
        <v>23</v>
      </c>
      <c r="B27" s="46" t="s">
        <v>21</v>
      </c>
      <c r="C27" s="36" t="s">
        <v>7</v>
      </c>
      <c r="D27" s="36" t="s">
        <v>23</v>
      </c>
      <c r="E27" s="35" t="s">
        <v>10</v>
      </c>
      <c r="F27" s="52">
        <v>0.48231187349446353</v>
      </c>
      <c r="G27" s="51">
        <v>65</v>
      </c>
      <c r="H27" s="39">
        <f>#REF!</f>
        <v>152993</v>
      </c>
      <c r="I27" s="40">
        <f t="shared" si="1"/>
        <v>9944545</v>
      </c>
      <c r="J27" s="41">
        <f t="shared" si="3"/>
        <v>4796372.13</v>
      </c>
      <c r="K27" s="97"/>
      <c r="L27" s="97"/>
      <c r="M27" s="24">
        <f t="shared" si="4"/>
        <v>0.48231187349446353</v>
      </c>
      <c r="N27" s="25">
        <f t="shared" si="0"/>
        <v>0</v>
      </c>
    </row>
    <row r="28" spans="1:15" ht="30" x14ac:dyDescent="0.25">
      <c r="A28" s="34">
        <v>24</v>
      </c>
      <c r="B28" s="46" t="s">
        <v>21</v>
      </c>
      <c r="C28" s="36" t="s">
        <v>7</v>
      </c>
      <c r="D28" s="36" t="s">
        <v>23</v>
      </c>
      <c r="E28" s="35" t="s">
        <v>13</v>
      </c>
      <c r="F28" s="52">
        <v>0.53781395545889221</v>
      </c>
      <c r="G28" s="51">
        <v>17</v>
      </c>
      <c r="H28" s="39">
        <f>#REF!</f>
        <v>427852.35</v>
      </c>
      <c r="I28" s="40">
        <f t="shared" si="1"/>
        <v>7273489.9499999993</v>
      </c>
      <c r="J28" s="41">
        <f t="shared" si="3"/>
        <v>3911784.4</v>
      </c>
      <c r="K28" s="97"/>
      <c r="L28" s="97"/>
      <c r="M28" s="24">
        <f t="shared" si="4"/>
        <v>0.53781395545889221</v>
      </c>
      <c r="N28" s="25">
        <f t="shared" si="0"/>
        <v>0</v>
      </c>
    </row>
    <row r="29" spans="1:15" ht="30" x14ac:dyDescent="0.25">
      <c r="A29" s="34">
        <v>25</v>
      </c>
      <c r="B29" s="46" t="s">
        <v>21</v>
      </c>
      <c r="C29" s="36" t="s">
        <v>7</v>
      </c>
      <c r="D29" s="36" t="s">
        <v>24</v>
      </c>
      <c r="E29" s="35" t="s">
        <v>9</v>
      </c>
      <c r="F29" s="52">
        <v>0.39795334076409511</v>
      </c>
      <c r="G29" s="51">
        <v>18</v>
      </c>
      <c r="H29" s="39">
        <f>#REF!</f>
        <v>61046.53</v>
      </c>
      <c r="I29" s="40">
        <f t="shared" si="1"/>
        <v>1098837.54</v>
      </c>
      <c r="J29" s="41">
        <f t="shared" si="3"/>
        <v>437286.07</v>
      </c>
      <c r="K29" s="97"/>
      <c r="L29" s="97"/>
      <c r="M29" s="24">
        <f t="shared" si="4"/>
        <v>0.39795334076409511</v>
      </c>
      <c r="N29" s="25">
        <f t="shared" si="0"/>
        <v>0</v>
      </c>
    </row>
    <row r="30" spans="1:15" ht="30" x14ac:dyDescent="0.25">
      <c r="A30" s="34">
        <v>26</v>
      </c>
      <c r="B30" s="46" t="s">
        <v>21</v>
      </c>
      <c r="C30" s="36" t="s">
        <v>7</v>
      </c>
      <c r="D30" s="36" t="s">
        <v>24</v>
      </c>
      <c r="E30" s="35" t="s">
        <v>10</v>
      </c>
      <c r="F30" s="52">
        <v>0.60866185731216238</v>
      </c>
      <c r="G30" s="51">
        <v>38</v>
      </c>
      <c r="H30" s="39">
        <f>#REF!</f>
        <v>137849.48000000001</v>
      </c>
      <c r="I30" s="40">
        <f t="shared" si="1"/>
        <v>5238280.24</v>
      </c>
      <c r="J30" s="41">
        <f t="shared" si="3"/>
        <v>3188341.38</v>
      </c>
      <c r="K30" s="97"/>
      <c r="L30" s="97"/>
      <c r="M30" s="24">
        <f t="shared" si="4"/>
        <v>0.60866185731216238</v>
      </c>
      <c r="N30" s="25">
        <f t="shared" si="0"/>
        <v>0</v>
      </c>
    </row>
    <row r="31" spans="1:15" ht="30" x14ac:dyDescent="0.25">
      <c r="A31" s="34">
        <v>27</v>
      </c>
      <c r="B31" s="46" t="s">
        <v>21</v>
      </c>
      <c r="C31" s="36" t="s">
        <v>7</v>
      </c>
      <c r="D31" s="36" t="s">
        <v>24</v>
      </c>
      <c r="E31" s="35" t="s">
        <v>13</v>
      </c>
      <c r="F31" s="52">
        <v>0.67497059026551853</v>
      </c>
      <c r="G31" s="51">
        <v>14</v>
      </c>
      <c r="H31" s="39">
        <f>#REF!</f>
        <v>313145.83</v>
      </c>
      <c r="I31" s="40">
        <f t="shared" si="1"/>
        <v>4384041.62</v>
      </c>
      <c r="J31" s="41">
        <f t="shared" si="3"/>
        <v>2959099.16</v>
      </c>
      <c r="K31" s="97"/>
      <c r="L31" s="97"/>
      <c r="M31" s="24">
        <f t="shared" si="4"/>
        <v>0.67497059026551853</v>
      </c>
      <c r="N31" s="25">
        <f t="shared" si="0"/>
        <v>0</v>
      </c>
    </row>
    <row r="32" spans="1:15" ht="30" x14ac:dyDescent="0.25">
      <c r="A32" s="34">
        <v>28</v>
      </c>
      <c r="B32" s="46" t="s">
        <v>21</v>
      </c>
      <c r="C32" s="36" t="s">
        <v>7</v>
      </c>
      <c r="D32" s="36" t="s">
        <v>25</v>
      </c>
      <c r="E32" s="35" t="s">
        <v>9</v>
      </c>
      <c r="F32" s="52">
        <v>0.48079903135383845</v>
      </c>
      <c r="G32" s="51">
        <v>106</v>
      </c>
      <c r="H32" s="39">
        <f>#REF!</f>
        <v>45663.11</v>
      </c>
      <c r="I32" s="40">
        <f t="shared" si="1"/>
        <v>4840289.66</v>
      </c>
      <c r="J32" s="41">
        <f t="shared" si="3"/>
        <v>2327206.58</v>
      </c>
      <c r="K32" s="97"/>
      <c r="L32" s="97"/>
      <c r="M32" s="24">
        <f t="shared" si="4"/>
        <v>0.48079903135383845</v>
      </c>
      <c r="N32" s="25">
        <f t="shared" si="0"/>
        <v>0</v>
      </c>
    </row>
    <row r="33" spans="1:14" ht="30" x14ac:dyDescent="0.25">
      <c r="A33" s="34">
        <v>29</v>
      </c>
      <c r="B33" s="46" t="s">
        <v>21</v>
      </c>
      <c r="C33" s="36" t="s">
        <v>7</v>
      </c>
      <c r="D33" s="36" t="s">
        <v>25</v>
      </c>
      <c r="E33" s="35" t="s">
        <v>10</v>
      </c>
      <c r="F33" s="52">
        <v>0.41152808832257104</v>
      </c>
      <c r="G33" s="51">
        <v>31</v>
      </c>
      <c r="H33" s="39">
        <f>#REF!</f>
        <v>107516.71</v>
      </c>
      <c r="I33" s="40">
        <f t="shared" si="1"/>
        <v>3333018.0100000002</v>
      </c>
      <c r="J33" s="41">
        <f t="shared" si="3"/>
        <v>1371630.53</v>
      </c>
      <c r="K33" s="97"/>
      <c r="L33" s="97"/>
      <c r="M33" s="24">
        <f t="shared" si="4"/>
        <v>0.41152808832257104</v>
      </c>
      <c r="N33" s="25">
        <f t="shared" si="0"/>
        <v>0</v>
      </c>
    </row>
    <row r="34" spans="1:14" ht="30" x14ac:dyDescent="0.25">
      <c r="A34" s="34">
        <v>30</v>
      </c>
      <c r="B34" s="46" t="s">
        <v>21</v>
      </c>
      <c r="C34" s="36" t="s">
        <v>7</v>
      </c>
      <c r="D34" s="36" t="s">
        <v>8</v>
      </c>
      <c r="E34" s="35" t="s">
        <v>9</v>
      </c>
      <c r="F34" s="52">
        <v>0.51813660339790146</v>
      </c>
      <c r="G34" s="51">
        <v>23</v>
      </c>
      <c r="H34" s="39">
        <f>#REF!</f>
        <v>50139.08</v>
      </c>
      <c r="I34" s="40">
        <f t="shared" si="1"/>
        <v>1153198.8400000001</v>
      </c>
      <c r="J34" s="41">
        <f t="shared" si="3"/>
        <v>597514.53</v>
      </c>
      <c r="K34" s="97"/>
      <c r="L34" s="97"/>
      <c r="M34" s="24">
        <f t="shared" si="4"/>
        <v>0.51813660339790146</v>
      </c>
      <c r="N34" s="25">
        <f t="shared" si="0"/>
        <v>0</v>
      </c>
    </row>
    <row r="35" spans="1:14" ht="30" x14ac:dyDescent="0.25">
      <c r="A35" s="34">
        <v>31</v>
      </c>
      <c r="B35" s="46" t="s">
        <v>21</v>
      </c>
      <c r="C35" s="36" t="s">
        <v>7</v>
      </c>
      <c r="D35" s="36" t="s">
        <v>8</v>
      </c>
      <c r="E35" s="35" t="s">
        <v>10</v>
      </c>
      <c r="F35" s="52">
        <v>0.41039451633280299</v>
      </c>
      <c r="G35" s="51">
        <v>46</v>
      </c>
      <c r="H35" s="39">
        <f>#REF!</f>
        <v>113172.06</v>
      </c>
      <c r="I35" s="40">
        <f t="shared" si="1"/>
        <v>5205914.76</v>
      </c>
      <c r="J35" s="41">
        <f t="shared" si="3"/>
        <v>2136478.87</v>
      </c>
      <c r="K35" s="97"/>
      <c r="L35" s="97"/>
      <c r="M35" s="24">
        <f t="shared" si="4"/>
        <v>0.41039451633280299</v>
      </c>
      <c r="N35" s="25">
        <f t="shared" si="0"/>
        <v>0</v>
      </c>
    </row>
    <row r="36" spans="1:14" ht="30" hidden="1" x14ac:dyDescent="0.25">
      <c r="A36" s="34">
        <v>32</v>
      </c>
      <c r="B36" s="46" t="s">
        <v>21</v>
      </c>
      <c r="C36" s="36" t="s">
        <v>7</v>
      </c>
      <c r="D36" s="36" t="s">
        <v>26</v>
      </c>
      <c r="E36" s="35" t="s">
        <v>9</v>
      </c>
      <c r="F36" s="52"/>
      <c r="G36" s="51">
        <v>0</v>
      </c>
      <c r="H36" s="39">
        <f>#REF!</f>
        <v>0</v>
      </c>
      <c r="I36" s="40">
        <f t="shared" si="1"/>
        <v>0</v>
      </c>
      <c r="J36" s="41">
        <f t="shared" si="3"/>
        <v>0</v>
      </c>
      <c r="K36" s="97"/>
      <c r="L36" s="97"/>
      <c r="M36" s="24" t="e">
        <f t="shared" si="4"/>
        <v>#DIV/0!</v>
      </c>
      <c r="N36" s="25" t="e">
        <f t="shared" si="0"/>
        <v>#DIV/0!</v>
      </c>
    </row>
    <row r="37" spans="1:14" ht="30" x14ac:dyDescent="0.25">
      <c r="A37" s="34">
        <v>32</v>
      </c>
      <c r="B37" s="46" t="s">
        <v>21</v>
      </c>
      <c r="C37" s="36" t="s">
        <v>7</v>
      </c>
      <c r="D37" s="36" t="s">
        <v>26</v>
      </c>
      <c r="E37" s="35" t="s">
        <v>10</v>
      </c>
      <c r="F37" s="52">
        <v>0.38659165388437433</v>
      </c>
      <c r="G37" s="51">
        <v>38</v>
      </c>
      <c r="H37" s="39">
        <f>#REF!</f>
        <v>164056.10999999999</v>
      </c>
      <c r="I37" s="40">
        <f t="shared" si="1"/>
        <v>6234132.1799999997</v>
      </c>
      <c r="J37" s="41">
        <f t="shared" si="3"/>
        <v>2410063.4699999997</v>
      </c>
      <c r="K37" s="97"/>
      <c r="L37" s="97"/>
      <c r="M37" s="24">
        <f t="shared" si="4"/>
        <v>0.38659165388437433</v>
      </c>
      <c r="N37" s="25">
        <f t="shared" si="0"/>
        <v>0</v>
      </c>
    </row>
    <row r="38" spans="1:14" ht="30" x14ac:dyDescent="0.25">
      <c r="A38" s="34">
        <v>33</v>
      </c>
      <c r="B38" s="46" t="s">
        <v>21</v>
      </c>
      <c r="C38" s="36" t="s">
        <v>7</v>
      </c>
      <c r="D38" s="36" t="s">
        <v>27</v>
      </c>
      <c r="E38" s="35" t="s">
        <v>9</v>
      </c>
      <c r="F38" s="37">
        <v>0.4565770869938961</v>
      </c>
      <c r="G38" s="51">
        <v>113</v>
      </c>
      <c r="H38" s="39">
        <f>#REF!</f>
        <v>46327.02</v>
      </c>
      <c r="I38" s="40">
        <f t="shared" si="1"/>
        <v>5234953.26</v>
      </c>
      <c r="J38" s="41">
        <f t="shared" si="3"/>
        <v>2390159.71</v>
      </c>
      <c r="K38" s="97"/>
      <c r="L38" s="97"/>
      <c r="M38" s="24">
        <f t="shared" si="4"/>
        <v>0.4565770869938961</v>
      </c>
      <c r="N38" s="25">
        <f t="shared" si="0"/>
        <v>0</v>
      </c>
    </row>
    <row r="39" spans="1:14" ht="30" x14ac:dyDescent="0.25">
      <c r="A39" s="34">
        <v>34</v>
      </c>
      <c r="B39" s="46" t="s">
        <v>21</v>
      </c>
      <c r="C39" s="36" t="s">
        <v>7</v>
      </c>
      <c r="D39" s="36" t="s">
        <v>27</v>
      </c>
      <c r="E39" s="35" t="s">
        <v>10</v>
      </c>
      <c r="F39" s="52">
        <v>0.44349882891135367</v>
      </c>
      <c r="G39" s="51">
        <v>94</v>
      </c>
      <c r="H39" s="39">
        <f>#REF!</f>
        <v>111891.07</v>
      </c>
      <c r="I39" s="40">
        <f t="shared" si="1"/>
        <v>10517760.58</v>
      </c>
      <c r="J39" s="41">
        <f t="shared" si="3"/>
        <v>4664614.5</v>
      </c>
      <c r="K39" s="97"/>
      <c r="L39" s="97"/>
      <c r="M39" s="24">
        <f t="shared" si="4"/>
        <v>0.44349882891135367</v>
      </c>
      <c r="N39" s="25">
        <f t="shared" si="0"/>
        <v>0</v>
      </c>
    </row>
    <row r="40" spans="1:14" ht="30" x14ac:dyDescent="0.25">
      <c r="A40" s="34">
        <v>35</v>
      </c>
      <c r="B40" s="46" t="s">
        <v>21</v>
      </c>
      <c r="C40" s="36" t="s">
        <v>7</v>
      </c>
      <c r="D40" s="36" t="s">
        <v>27</v>
      </c>
      <c r="E40" s="35" t="s">
        <v>13</v>
      </c>
      <c r="F40" s="52">
        <v>0.55052503317597612</v>
      </c>
      <c r="G40" s="51">
        <v>6</v>
      </c>
      <c r="H40" s="39">
        <f>#REF!</f>
        <v>253785.55</v>
      </c>
      <c r="I40" s="40">
        <f t="shared" si="1"/>
        <v>1522713.2999999998</v>
      </c>
      <c r="J40" s="41">
        <f t="shared" si="3"/>
        <v>838291.78999999992</v>
      </c>
      <c r="K40" s="97"/>
      <c r="L40" s="97"/>
      <c r="M40" s="24">
        <f t="shared" si="4"/>
        <v>0.55052503317597601</v>
      </c>
      <c r="N40" s="25">
        <f t="shared" si="0"/>
        <v>0</v>
      </c>
    </row>
    <row r="41" spans="1:14" ht="30" hidden="1" x14ac:dyDescent="0.25">
      <c r="A41" s="34">
        <v>36</v>
      </c>
      <c r="B41" s="46" t="s">
        <v>21</v>
      </c>
      <c r="C41" s="36" t="s">
        <v>7</v>
      </c>
      <c r="D41" s="36" t="s">
        <v>28</v>
      </c>
      <c r="E41" s="35" t="s">
        <v>9</v>
      </c>
      <c r="F41" s="52"/>
      <c r="G41" s="51">
        <v>0</v>
      </c>
      <c r="H41" s="39">
        <f>#REF!</f>
        <v>0</v>
      </c>
      <c r="I41" s="40">
        <f t="shared" si="1"/>
        <v>0</v>
      </c>
      <c r="J41" s="41">
        <f t="shared" si="3"/>
        <v>0</v>
      </c>
      <c r="K41" s="97"/>
      <c r="L41" s="97"/>
      <c r="M41" s="24" t="e">
        <f t="shared" si="4"/>
        <v>#DIV/0!</v>
      </c>
      <c r="N41" s="25" t="e">
        <f t="shared" si="0"/>
        <v>#DIV/0!</v>
      </c>
    </row>
    <row r="42" spans="1:14" ht="30" x14ac:dyDescent="0.25">
      <c r="A42" s="34">
        <v>36</v>
      </c>
      <c r="B42" s="46" t="s">
        <v>21</v>
      </c>
      <c r="C42" s="36" t="s">
        <v>7</v>
      </c>
      <c r="D42" s="36" t="s">
        <v>28</v>
      </c>
      <c r="E42" s="35" t="s">
        <v>10</v>
      </c>
      <c r="F42" s="52">
        <v>0.42021715492378509</v>
      </c>
      <c r="G42" s="51">
        <v>15</v>
      </c>
      <c r="H42" s="39">
        <f>#REF!</f>
        <v>97717.64</v>
      </c>
      <c r="I42" s="40">
        <f t="shared" si="1"/>
        <v>1465764.6</v>
      </c>
      <c r="J42" s="41">
        <f t="shared" si="3"/>
        <v>615939.42999999993</v>
      </c>
      <c r="K42" s="97"/>
      <c r="L42" s="97"/>
      <c r="M42" s="24">
        <f t="shared" si="4"/>
        <v>0.42021715492378509</v>
      </c>
      <c r="N42" s="25">
        <f t="shared" si="0"/>
        <v>0</v>
      </c>
    </row>
    <row r="43" spans="1:14" ht="30" x14ac:dyDescent="0.25">
      <c r="A43" s="34">
        <v>37</v>
      </c>
      <c r="B43" s="46" t="s">
        <v>21</v>
      </c>
      <c r="C43" s="36" t="s">
        <v>19</v>
      </c>
      <c r="D43" s="36" t="s">
        <v>29</v>
      </c>
      <c r="E43" s="35" t="s">
        <v>9</v>
      </c>
      <c r="F43" s="52">
        <v>0.5764212432325756</v>
      </c>
      <c r="G43" s="51">
        <v>25</v>
      </c>
      <c r="H43" s="39">
        <f>#REF!</f>
        <v>43982.76</v>
      </c>
      <c r="I43" s="40">
        <f t="shared" si="1"/>
        <v>1099569</v>
      </c>
      <c r="J43" s="41">
        <f t="shared" si="3"/>
        <v>633814.92999999993</v>
      </c>
      <c r="K43" s="97"/>
      <c r="L43" s="97"/>
      <c r="M43" s="24">
        <f t="shared" si="4"/>
        <v>0.5764212432325756</v>
      </c>
      <c r="N43" s="25">
        <f t="shared" si="0"/>
        <v>0</v>
      </c>
    </row>
    <row r="44" spans="1:14" ht="30.75" thickBot="1" x14ac:dyDescent="0.3">
      <c r="A44" s="26">
        <v>38</v>
      </c>
      <c r="B44" s="49" t="s">
        <v>21</v>
      </c>
      <c r="C44" s="28" t="s">
        <v>19</v>
      </c>
      <c r="D44" s="28" t="s">
        <v>29</v>
      </c>
      <c r="E44" s="27" t="s">
        <v>10</v>
      </c>
      <c r="F44" s="53">
        <v>0.55920130423763281</v>
      </c>
      <c r="G44" s="51">
        <v>22</v>
      </c>
      <c r="H44" s="39">
        <f>#REF!</f>
        <v>108820.66</v>
      </c>
      <c r="I44" s="40">
        <f t="shared" si="1"/>
        <v>2394054.52</v>
      </c>
      <c r="J44" s="41">
        <f t="shared" si="3"/>
        <v>1338758.4099999999</v>
      </c>
      <c r="K44" s="94"/>
      <c r="L44" s="94"/>
      <c r="M44" s="24">
        <f t="shared" si="4"/>
        <v>0.55920130423763281</v>
      </c>
      <c r="N44" s="25">
        <f t="shared" si="0"/>
        <v>0</v>
      </c>
    </row>
    <row r="47" spans="1:14" x14ac:dyDescent="0.25">
      <c r="B47" s="54" t="s">
        <v>31</v>
      </c>
    </row>
  </sheetData>
  <mergeCells count="11">
    <mergeCell ref="K10:K22"/>
    <mergeCell ref="L10:L22"/>
    <mergeCell ref="K23:K44"/>
    <mergeCell ref="L23:L44"/>
    <mergeCell ref="A2:F2"/>
    <mergeCell ref="D3:F3"/>
    <mergeCell ref="C4:E4"/>
    <mergeCell ref="K5:K6"/>
    <mergeCell ref="L5:L6"/>
    <mergeCell ref="K7:K9"/>
    <mergeCell ref="L7:L9"/>
  </mergeCells>
  <pageMargins left="0.7" right="0.7" top="0.75" bottom="0.75" header="0.3" footer="0.3"/>
  <pageSetup paperSize="9" scale="59" fitToHeight="0" orientation="landscape" horizontalDpi="4294967295" verticalDpi="4294967295" r:id="rId1"/>
  <rowBreaks count="1" manualBreakCount="1">
    <brk id="22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view="pageBreakPreview" zoomScaleNormal="100" zoomScaleSheetLayoutView="100" workbookViewId="0">
      <pane ySplit="4" topLeftCell="A8" activePane="bottomLeft" state="frozen"/>
      <selection activeCell="B1" sqref="B1"/>
      <selection pane="bottomLeft" activeCell="C1" sqref="C1"/>
    </sheetView>
  </sheetViews>
  <sheetFormatPr defaultRowHeight="15" x14ac:dyDescent="0.25"/>
  <cols>
    <col min="1" max="1" width="5.28515625" style="1" customWidth="1"/>
    <col min="2" max="2" width="80.140625" style="1" customWidth="1"/>
    <col min="3" max="3" width="48.140625" customWidth="1"/>
    <col min="4" max="4" width="23.42578125" customWidth="1"/>
    <col min="5" max="5" width="34.85546875" style="55" customWidth="1"/>
    <col min="6" max="6" width="9.42578125" style="55" customWidth="1"/>
    <col min="7" max="7" width="18" customWidth="1"/>
    <col min="8" max="8" width="15.5703125" customWidth="1"/>
    <col min="9" max="9" width="18" customWidth="1"/>
    <col min="10" max="10" width="16" customWidth="1"/>
    <col min="11" max="11" width="22.85546875" style="55" customWidth="1"/>
    <col min="12" max="12" width="23" bestFit="1" customWidth="1"/>
  </cols>
  <sheetData>
    <row r="1" spans="1:12" ht="110.25" customHeight="1" x14ac:dyDescent="0.25">
      <c r="B1" s="2"/>
      <c r="E1" s="4" t="s">
        <v>51</v>
      </c>
      <c r="F1"/>
      <c r="K1"/>
    </row>
    <row r="2" spans="1:12" ht="63" customHeight="1" x14ac:dyDescent="0.25">
      <c r="A2" s="57"/>
      <c r="B2" s="99" t="s">
        <v>49</v>
      </c>
      <c r="C2" s="99"/>
      <c r="D2" s="99"/>
      <c r="E2" s="99"/>
      <c r="F2"/>
      <c r="K2"/>
    </row>
    <row r="3" spans="1:12" ht="6" customHeight="1" x14ac:dyDescent="0.25">
      <c r="E3" s="56"/>
      <c r="F3" s="56"/>
      <c r="K3" s="56"/>
    </row>
    <row r="4" spans="1:12" s="16" customFormat="1" ht="29.25" customHeight="1" thickBot="1" x14ac:dyDescent="0.25">
      <c r="A4" s="58" t="s">
        <v>0</v>
      </c>
      <c r="B4" s="59" t="s">
        <v>1</v>
      </c>
      <c r="C4" s="60" t="s">
        <v>32</v>
      </c>
      <c r="D4" s="60" t="s">
        <v>33</v>
      </c>
      <c r="E4" s="60" t="s">
        <v>3</v>
      </c>
      <c r="F4" s="58"/>
      <c r="G4" s="61"/>
      <c r="H4" s="61"/>
      <c r="I4" s="15"/>
      <c r="J4" s="15"/>
      <c r="K4" s="58"/>
    </row>
    <row r="5" spans="1:12" ht="31.5" customHeight="1" x14ac:dyDescent="0.25">
      <c r="A5" s="62">
        <v>1</v>
      </c>
      <c r="B5" s="63" t="s">
        <v>6</v>
      </c>
      <c r="C5" s="19" t="s">
        <v>34</v>
      </c>
      <c r="D5" s="19" t="s">
        <v>35</v>
      </c>
      <c r="E5" s="20">
        <v>0.73185662650602412</v>
      </c>
      <c r="F5" s="64">
        <v>4</v>
      </c>
      <c r="G5" s="65">
        <f>'[1]БЗ работы'!E5</f>
        <v>415000</v>
      </c>
      <c r="H5" s="65">
        <f t="shared" ref="H5:H10" si="0">F5*G5</f>
        <v>1660000</v>
      </c>
      <c r="I5" s="66">
        <f>E5*F5*G5</f>
        <v>1214882</v>
      </c>
      <c r="J5" s="106">
        <f>SUM(I5:I6)</f>
        <v>1324882</v>
      </c>
      <c r="K5" s="67">
        <f t="shared" ref="K5:K27" si="1">I5/F5/G5</f>
        <v>0.73185662650602412</v>
      </c>
      <c r="L5" s="48">
        <f>K5-E5</f>
        <v>0</v>
      </c>
    </row>
    <row r="6" spans="1:12" ht="31.5" customHeight="1" thickBot="1" x14ac:dyDescent="0.3">
      <c r="A6" s="62">
        <v>2</v>
      </c>
      <c r="B6" s="68" t="s">
        <v>6</v>
      </c>
      <c r="C6" s="28" t="s">
        <v>34</v>
      </c>
      <c r="D6" s="69" t="s">
        <v>36</v>
      </c>
      <c r="E6" s="29">
        <v>1</v>
      </c>
      <c r="F6" s="64">
        <v>2</v>
      </c>
      <c r="G6" s="65">
        <f>'[1]БЗ работы'!E6</f>
        <v>55000</v>
      </c>
      <c r="H6" s="65">
        <f t="shared" si="0"/>
        <v>110000</v>
      </c>
      <c r="I6" s="66">
        <f>E6*F6*G6</f>
        <v>110000</v>
      </c>
      <c r="J6" s="106"/>
      <c r="K6" s="67">
        <f t="shared" si="1"/>
        <v>1</v>
      </c>
      <c r="L6" s="48">
        <f>K6-E6</f>
        <v>0</v>
      </c>
    </row>
    <row r="7" spans="1:12" ht="31.5" customHeight="1" x14ac:dyDescent="0.25">
      <c r="A7" s="62">
        <v>3</v>
      </c>
      <c r="B7" s="63" t="s">
        <v>11</v>
      </c>
      <c r="C7" s="19" t="s">
        <v>37</v>
      </c>
      <c r="D7" s="19"/>
      <c r="E7" s="37">
        <v>1</v>
      </c>
      <c r="F7" s="64">
        <v>42</v>
      </c>
      <c r="G7" s="65">
        <f>'[1]БЗ работы'!E7</f>
        <v>13408.43</v>
      </c>
      <c r="H7" s="65">
        <f t="shared" si="0"/>
        <v>563154.06000000006</v>
      </c>
      <c r="I7" s="66">
        <f>E7*F7*G7</f>
        <v>563154.06000000006</v>
      </c>
      <c r="J7" s="106">
        <f>SUM(I7:I10)</f>
        <v>7217534.0600000005</v>
      </c>
      <c r="K7" s="67">
        <f t="shared" si="1"/>
        <v>1.0000000000000002</v>
      </c>
      <c r="L7" s="48">
        <f>K7-E7</f>
        <v>0</v>
      </c>
    </row>
    <row r="8" spans="1:12" ht="31.5" customHeight="1" x14ac:dyDescent="0.25">
      <c r="A8" s="62">
        <v>4</v>
      </c>
      <c r="B8" s="70" t="s">
        <v>11</v>
      </c>
      <c r="C8" s="36" t="s">
        <v>34</v>
      </c>
      <c r="D8" s="36" t="s">
        <v>38</v>
      </c>
      <c r="E8" s="37">
        <v>0.99994027675750574</v>
      </c>
      <c r="F8" s="64">
        <v>2</v>
      </c>
      <c r="G8" s="65">
        <f>'[1]БЗ работы'!E8</f>
        <v>1674390</v>
      </c>
      <c r="H8" s="65">
        <f t="shared" si="0"/>
        <v>3348780</v>
      </c>
      <c r="I8" s="66">
        <f t="shared" ref="I8:I10" si="2">E8*F8*G8</f>
        <v>3348580</v>
      </c>
      <c r="J8" s="106"/>
      <c r="K8" s="67">
        <f t="shared" si="1"/>
        <v>0.99994027675750574</v>
      </c>
      <c r="L8" s="48">
        <f>E8-K8</f>
        <v>0</v>
      </c>
    </row>
    <row r="9" spans="1:12" ht="31.5" customHeight="1" x14ac:dyDescent="0.25">
      <c r="A9" s="62">
        <v>5</v>
      </c>
      <c r="B9" s="70" t="s">
        <v>11</v>
      </c>
      <c r="C9" s="36" t="s">
        <v>34</v>
      </c>
      <c r="D9" s="36" t="s">
        <v>39</v>
      </c>
      <c r="E9" s="37">
        <v>1</v>
      </c>
      <c r="F9" s="64">
        <v>1</v>
      </c>
      <c r="G9" s="65">
        <f>'[1]БЗ работы'!E9</f>
        <v>952000</v>
      </c>
      <c r="H9" s="65">
        <f t="shared" si="0"/>
        <v>952000</v>
      </c>
      <c r="I9" s="66">
        <f t="shared" si="2"/>
        <v>952000</v>
      </c>
      <c r="J9" s="106"/>
      <c r="K9" s="67">
        <f t="shared" si="1"/>
        <v>1</v>
      </c>
      <c r="L9" s="48">
        <f t="shared" ref="L9:L27" si="3">K9-E9</f>
        <v>0</v>
      </c>
    </row>
    <row r="10" spans="1:12" ht="31.5" customHeight="1" thickBot="1" x14ac:dyDescent="0.3">
      <c r="A10" s="62">
        <v>6</v>
      </c>
      <c r="B10" s="68" t="s">
        <v>11</v>
      </c>
      <c r="C10" s="28" t="s">
        <v>34</v>
      </c>
      <c r="D10" s="28" t="s">
        <v>35</v>
      </c>
      <c r="E10" s="29">
        <v>1</v>
      </c>
      <c r="F10" s="64">
        <v>6</v>
      </c>
      <c r="G10" s="65">
        <f>'[1]БЗ работы'!E10</f>
        <v>392300</v>
      </c>
      <c r="H10" s="65">
        <f t="shared" si="0"/>
        <v>2353800</v>
      </c>
      <c r="I10" s="66">
        <f t="shared" si="2"/>
        <v>2353800</v>
      </c>
      <c r="J10" s="106"/>
      <c r="K10" s="67">
        <f t="shared" si="1"/>
        <v>1</v>
      </c>
      <c r="L10" s="48">
        <f t="shared" si="3"/>
        <v>0</v>
      </c>
    </row>
    <row r="11" spans="1:12" ht="31.5" customHeight="1" x14ac:dyDescent="0.25">
      <c r="A11" s="71">
        <v>7</v>
      </c>
      <c r="B11" s="72" t="s">
        <v>14</v>
      </c>
      <c r="C11" s="73" t="s">
        <v>37</v>
      </c>
      <c r="D11" s="73"/>
      <c r="E11" s="74">
        <v>0.89761397661098963</v>
      </c>
      <c r="F11" s="75">
        <v>60</v>
      </c>
      <c r="G11" s="65">
        <f>'[1]БЗ работы'!E11</f>
        <v>11268.54</v>
      </c>
      <c r="H11" s="65">
        <f>F11*G11</f>
        <v>676112.4</v>
      </c>
      <c r="I11" s="66">
        <f>H11*E11</f>
        <v>606887.94000000006</v>
      </c>
      <c r="J11" s="106">
        <f>SUM(I11:I18)</f>
        <v>5431647.04</v>
      </c>
      <c r="K11" s="67">
        <f t="shared" si="1"/>
        <v>0.89761397661098952</v>
      </c>
      <c r="L11" s="48">
        <f t="shared" si="3"/>
        <v>0</v>
      </c>
    </row>
    <row r="12" spans="1:12" ht="45" customHeight="1" x14ac:dyDescent="0.25">
      <c r="A12" s="71">
        <v>8</v>
      </c>
      <c r="B12" s="35" t="s">
        <v>14</v>
      </c>
      <c r="C12" s="36" t="s">
        <v>40</v>
      </c>
      <c r="D12" s="36"/>
      <c r="E12" s="76">
        <v>1</v>
      </c>
      <c r="F12" s="75">
        <v>30</v>
      </c>
      <c r="G12" s="65">
        <f>'[1]БЗ работы'!E12</f>
        <v>13971.02</v>
      </c>
      <c r="H12" s="65">
        <f>F12*G12</f>
        <v>419130.60000000003</v>
      </c>
      <c r="I12" s="66">
        <f>H12*E12</f>
        <v>419130.60000000003</v>
      </c>
      <c r="J12" s="106"/>
      <c r="K12" s="67">
        <f t="shared" si="1"/>
        <v>1</v>
      </c>
      <c r="L12" s="48">
        <f t="shared" si="3"/>
        <v>0</v>
      </c>
    </row>
    <row r="13" spans="1:12" ht="31.5" customHeight="1" x14ac:dyDescent="0.25">
      <c r="A13" s="71">
        <v>9</v>
      </c>
      <c r="B13" s="35" t="s">
        <v>14</v>
      </c>
      <c r="C13" s="36" t="s">
        <v>34</v>
      </c>
      <c r="D13" s="36" t="s">
        <v>38</v>
      </c>
      <c r="E13" s="76">
        <v>1</v>
      </c>
      <c r="F13" s="75">
        <v>10</v>
      </c>
      <c r="G13" s="65">
        <f>'[1]БЗ работы'!E13</f>
        <v>67100</v>
      </c>
      <c r="H13" s="65">
        <f t="shared" ref="H13:H23" si="4">F13*G13</f>
        <v>671000</v>
      </c>
      <c r="I13" s="66">
        <f t="shared" ref="I13:I27" si="5">H13*E13</f>
        <v>671000</v>
      </c>
      <c r="J13" s="106"/>
      <c r="K13" s="67">
        <f t="shared" si="1"/>
        <v>1</v>
      </c>
      <c r="L13" s="48">
        <f t="shared" si="3"/>
        <v>0</v>
      </c>
    </row>
    <row r="14" spans="1:12" ht="31.5" customHeight="1" x14ac:dyDescent="0.25">
      <c r="A14" s="71">
        <v>10</v>
      </c>
      <c r="B14" s="35" t="s">
        <v>14</v>
      </c>
      <c r="C14" s="36" t="s">
        <v>34</v>
      </c>
      <c r="D14" s="36" t="s">
        <v>39</v>
      </c>
      <c r="E14" s="76">
        <v>1</v>
      </c>
      <c r="F14" s="75">
        <v>4</v>
      </c>
      <c r="G14" s="65">
        <f>'[1]БЗ работы'!E14</f>
        <v>45250</v>
      </c>
      <c r="H14" s="65">
        <f>F14*G14</f>
        <v>181000</v>
      </c>
      <c r="I14" s="66">
        <f t="shared" si="5"/>
        <v>181000</v>
      </c>
      <c r="J14" s="106"/>
      <c r="K14" s="67">
        <f t="shared" si="1"/>
        <v>1</v>
      </c>
      <c r="L14" s="48">
        <f t="shared" si="3"/>
        <v>0</v>
      </c>
    </row>
    <row r="15" spans="1:12" ht="31.5" customHeight="1" x14ac:dyDescent="0.25">
      <c r="A15" s="71">
        <v>11</v>
      </c>
      <c r="B15" s="35" t="s">
        <v>14</v>
      </c>
      <c r="C15" s="36" t="s">
        <v>34</v>
      </c>
      <c r="D15" s="36" t="s">
        <v>41</v>
      </c>
      <c r="E15" s="76">
        <v>1</v>
      </c>
      <c r="F15" s="75">
        <v>10</v>
      </c>
      <c r="G15" s="65">
        <f>'[1]БЗ работы'!E15</f>
        <v>102120</v>
      </c>
      <c r="H15" s="65">
        <f t="shared" si="4"/>
        <v>1021200</v>
      </c>
      <c r="I15" s="66">
        <f t="shared" si="5"/>
        <v>1021200</v>
      </c>
      <c r="J15" s="106"/>
      <c r="K15" s="67">
        <f t="shared" si="1"/>
        <v>1</v>
      </c>
      <c r="L15" s="48">
        <f t="shared" si="3"/>
        <v>0</v>
      </c>
    </row>
    <row r="16" spans="1:12" ht="36.75" customHeight="1" x14ac:dyDescent="0.25">
      <c r="A16" s="71">
        <v>12</v>
      </c>
      <c r="B16" s="35" t="s">
        <v>14</v>
      </c>
      <c r="C16" s="36" t="s">
        <v>34</v>
      </c>
      <c r="D16" s="36" t="s">
        <v>42</v>
      </c>
      <c r="E16" s="76">
        <v>1.0000000223813792</v>
      </c>
      <c r="F16" s="75">
        <v>3</v>
      </c>
      <c r="G16" s="65">
        <f>'[1]БЗ работы'!E16</f>
        <v>148933.32999999999</v>
      </c>
      <c r="H16" s="65">
        <f t="shared" si="4"/>
        <v>446799.99</v>
      </c>
      <c r="I16" s="66">
        <f>H16*E16</f>
        <v>446800</v>
      </c>
      <c r="J16" s="106"/>
      <c r="K16" s="67">
        <f t="shared" si="1"/>
        <v>1.0000000223813794</v>
      </c>
      <c r="L16" s="48">
        <f t="shared" si="3"/>
        <v>0</v>
      </c>
    </row>
    <row r="17" spans="1:12" ht="36.75" customHeight="1" x14ac:dyDescent="0.25">
      <c r="A17" s="71">
        <v>13</v>
      </c>
      <c r="B17" s="35" t="s">
        <v>14</v>
      </c>
      <c r="C17" s="36" t="s">
        <v>34</v>
      </c>
      <c r="D17" s="77" t="s">
        <v>36</v>
      </c>
      <c r="E17" s="78">
        <v>1</v>
      </c>
      <c r="F17" s="75">
        <v>2</v>
      </c>
      <c r="G17" s="65">
        <f>'[1]БЗ работы'!E17</f>
        <v>40000</v>
      </c>
      <c r="H17" s="65">
        <f t="shared" si="4"/>
        <v>80000</v>
      </c>
      <c r="I17" s="66">
        <f t="shared" si="5"/>
        <v>80000</v>
      </c>
      <c r="J17" s="106"/>
      <c r="K17" s="67">
        <f t="shared" si="1"/>
        <v>1</v>
      </c>
      <c r="L17" s="48">
        <f t="shared" si="3"/>
        <v>0</v>
      </c>
    </row>
    <row r="18" spans="1:12" ht="31.5" customHeight="1" thickBot="1" x14ac:dyDescent="0.3">
      <c r="A18" s="71">
        <v>14</v>
      </c>
      <c r="B18" s="79" t="s">
        <v>14</v>
      </c>
      <c r="C18" s="77" t="s">
        <v>43</v>
      </c>
      <c r="D18" s="77"/>
      <c r="E18" s="78">
        <v>1</v>
      </c>
      <c r="F18" s="75">
        <v>1</v>
      </c>
      <c r="G18" s="65">
        <f>'[1]БЗ работы'!E18</f>
        <v>2005628.5</v>
      </c>
      <c r="H18" s="65">
        <f t="shared" si="4"/>
        <v>2005628.5</v>
      </c>
      <c r="I18" s="66">
        <f t="shared" si="5"/>
        <v>2005628.5</v>
      </c>
      <c r="J18" s="106"/>
      <c r="K18" s="67">
        <f t="shared" si="1"/>
        <v>1</v>
      </c>
      <c r="L18" s="48">
        <f t="shared" si="3"/>
        <v>0</v>
      </c>
    </row>
    <row r="19" spans="1:12" ht="31.5" customHeight="1" x14ac:dyDescent="0.25">
      <c r="A19" s="62">
        <v>15</v>
      </c>
      <c r="B19" s="63" t="s">
        <v>21</v>
      </c>
      <c r="C19" s="19" t="s">
        <v>37</v>
      </c>
      <c r="D19" s="19"/>
      <c r="E19" s="50">
        <v>0.9303930673155214</v>
      </c>
      <c r="F19" s="64">
        <v>354</v>
      </c>
      <c r="G19" s="65">
        <f>'[1]БЗ работы'!E19</f>
        <v>12939.34</v>
      </c>
      <c r="H19" s="65">
        <f>F19*G19</f>
        <v>4580526.3600000003</v>
      </c>
      <c r="I19" s="66">
        <f>H19*E19</f>
        <v>4261689.9700000007</v>
      </c>
      <c r="J19" s="106">
        <f>SUM(I19:I23)</f>
        <v>7747089.9700000007</v>
      </c>
      <c r="K19" s="67">
        <f t="shared" si="1"/>
        <v>0.93039306731552152</v>
      </c>
      <c r="L19" s="48">
        <f t="shared" si="3"/>
        <v>0</v>
      </c>
    </row>
    <row r="20" spans="1:12" ht="31.5" customHeight="1" x14ac:dyDescent="0.25">
      <c r="A20" s="62">
        <v>16</v>
      </c>
      <c r="B20" s="70" t="s">
        <v>21</v>
      </c>
      <c r="C20" s="36" t="s">
        <v>34</v>
      </c>
      <c r="D20" s="36" t="s">
        <v>38</v>
      </c>
      <c r="E20" s="37">
        <v>1</v>
      </c>
      <c r="F20" s="64">
        <v>15</v>
      </c>
      <c r="G20" s="65">
        <f>'[1]БЗ работы'!E20</f>
        <v>138244</v>
      </c>
      <c r="H20" s="65">
        <f>F20*G20</f>
        <v>2073660</v>
      </c>
      <c r="I20" s="66">
        <f>H20*E20</f>
        <v>2073660</v>
      </c>
      <c r="J20" s="106"/>
      <c r="K20" s="67">
        <f>I20/F20/G20</f>
        <v>1</v>
      </c>
      <c r="L20" s="48">
        <f t="shared" si="3"/>
        <v>0</v>
      </c>
    </row>
    <row r="21" spans="1:12" ht="31.5" customHeight="1" x14ac:dyDescent="0.25">
      <c r="A21" s="62">
        <v>17</v>
      </c>
      <c r="B21" s="70" t="s">
        <v>21</v>
      </c>
      <c r="C21" s="36" t="s">
        <v>34</v>
      </c>
      <c r="D21" s="36" t="s">
        <v>39</v>
      </c>
      <c r="E21" s="37">
        <v>1</v>
      </c>
      <c r="F21" s="64">
        <v>9</v>
      </c>
      <c r="G21" s="65">
        <f>'[1]БЗ работы'!E21</f>
        <v>91760</v>
      </c>
      <c r="H21" s="65">
        <f t="shared" si="4"/>
        <v>825840</v>
      </c>
      <c r="I21" s="66">
        <f t="shared" si="5"/>
        <v>825840</v>
      </c>
      <c r="J21" s="106"/>
      <c r="K21" s="67">
        <f t="shared" si="1"/>
        <v>1</v>
      </c>
      <c r="L21" s="48">
        <f t="shared" si="3"/>
        <v>0</v>
      </c>
    </row>
    <row r="22" spans="1:12" ht="31.5" customHeight="1" x14ac:dyDescent="0.25">
      <c r="A22" s="62">
        <v>18</v>
      </c>
      <c r="B22" s="70" t="s">
        <v>21</v>
      </c>
      <c r="C22" s="36" t="s">
        <v>34</v>
      </c>
      <c r="D22" s="36" t="s">
        <v>41</v>
      </c>
      <c r="E22" s="37">
        <v>1</v>
      </c>
      <c r="F22" s="64">
        <v>5</v>
      </c>
      <c r="G22" s="65">
        <f>'[1]БЗ работы'!E22</f>
        <v>114980</v>
      </c>
      <c r="H22" s="65">
        <f t="shared" si="4"/>
        <v>574900</v>
      </c>
      <c r="I22" s="66">
        <f t="shared" si="5"/>
        <v>574900</v>
      </c>
      <c r="J22" s="106"/>
      <c r="K22" s="67">
        <f t="shared" si="1"/>
        <v>1</v>
      </c>
      <c r="L22" s="48">
        <f t="shared" si="3"/>
        <v>0</v>
      </c>
    </row>
    <row r="23" spans="1:12" ht="31.5" customHeight="1" thickBot="1" x14ac:dyDescent="0.3">
      <c r="A23" s="80">
        <v>19</v>
      </c>
      <c r="B23" s="81" t="s">
        <v>21</v>
      </c>
      <c r="C23" s="77" t="s">
        <v>44</v>
      </c>
      <c r="D23" s="77" t="s">
        <v>36</v>
      </c>
      <c r="E23" s="82">
        <v>1</v>
      </c>
      <c r="F23" s="64">
        <v>1</v>
      </c>
      <c r="G23" s="65">
        <f>'[1]БЗ работы'!E23</f>
        <v>11000</v>
      </c>
      <c r="H23" s="65">
        <f t="shared" si="4"/>
        <v>11000</v>
      </c>
      <c r="I23" s="66">
        <f t="shared" si="5"/>
        <v>11000</v>
      </c>
      <c r="J23" s="106"/>
      <c r="K23" s="67">
        <f t="shared" si="1"/>
        <v>1</v>
      </c>
      <c r="L23" s="48">
        <f t="shared" si="3"/>
        <v>0</v>
      </c>
    </row>
    <row r="24" spans="1:12" ht="31.5" customHeight="1" x14ac:dyDescent="0.25">
      <c r="A24" s="83">
        <v>20</v>
      </c>
      <c r="B24" s="63" t="s">
        <v>45</v>
      </c>
      <c r="C24" s="19" t="s">
        <v>43</v>
      </c>
      <c r="D24" s="84"/>
      <c r="E24" s="20">
        <v>0.99297103675383924</v>
      </c>
      <c r="F24" s="64">
        <v>5</v>
      </c>
      <c r="G24" s="65">
        <f>'[1]БЗ работы'!E24</f>
        <v>9618656.6400000006</v>
      </c>
      <c r="H24" s="65">
        <f>F24*G24</f>
        <v>48093283.200000003</v>
      </c>
      <c r="I24" s="66">
        <f>H24*E24</f>
        <v>47755237.280000001</v>
      </c>
      <c r="J24" s="103">
        <f>SUM(I24:I27)</f>
        <v>75846334</v>
      </c>
      <c r="K24" s="67">
        <f t="shared" si="1"/>
        <v>0.99297103675383924</v>
      </c>
      <c r="L24" s="48">
        <f t="shared" si="3"/>
        <v>0</v>
      </c>
    </row>
    <row r="25" spans="1:12" ht="31.5" customHeight="1" x14ac:dyDescent="0.25">
      <c r="A25" s="85">
        <v>21</v>
      </c>
      <c r="B25" s="70" t="s">
        <v>45</v>
      </c>
      <c r="C25" s="36" t="s">
        <v>46</v>
      </c>
      <c r="D25" s="86"/>
      <c r="E25" s="37">
        <v>0.9999995022840652</v>
      </c>
      <c r="F25" s="64">
        <v>6637</v>
      </c>
      <c r="G25" s="65">
        <f>'[1]БЗ работы'!E25</f>
        <v>3617.55</v>
      </c>
      <c r="H25" s="65">
        <f t="shared" ref="H25:H27" si="6">F25*G25</f>
        <v>24009679.350000001</v>
      </c>
      <c r="I25" s="66">
        <f t="shared" si="5"/>
        <v>24009667.399999999</v>
      </c>
      <c r="J25" s="104"/>
      <c r="K25" s="67">
        <f t="shared" si="1"/>
        <v>0.99999950228406509</v>
      </c>
      <c r="L25" s="48">
        <f t="shared" si="3"/>
        <v>0</v>
      </c>
    </row>
    <row r="26" spans="1:12" ht="31.5" customHeight="1" x14ac:dyDescent="0.25">
      <c r="A26" s="85">
        <v>22</v>
      </c>
      <c r="B26" s="70" t="s">
        <v>45</v>
      </c>
      <c r="C26" s="36" t="s">
        <v>47</v>
      </c>
      <c r="D26" s="86"/>
      <c r="E26" s="37">
        <v>1</v>
      </c>
      <c r="F26" s="64">
        <v>12</v>
      </c>
      <c r="G26" s="65">
        <f>'[1]БЗ работы'!E26</f>
        <v>138833.60999999999</v>
      </c>
      <c r="H26" s="65">
        <f t="shared" si="6"/>
        <v>1666003.3199999998</v>
      </c>
      <c r="I26" s="66">
        <f t="shared" si="5"/>
        <v>1666003.3199999998</v>
      </c>
      <c r="J26" s="104"/>
      <c r="K26" s="67">
        <f t="shared" si="1"/>
        <v>1</v>
      </c>
      <c r="L26" s="48">
        <f t="shared" si="3"/>
        <v>0</v>
      </c>
    </row>
    <row r="27" spans="1:12" ht="31.5" customHeight="1" thickBot="1" x14ac:dyDescent="0.3">
      <c r="A27" s="87">
        <v>23</v>
      </c>
      <c r="B27" s="88" t="s">
        <v>45</v>
      </c>
      <c r="C27" s="89" t="s">
        <v>48</v>
      </c>
      <c r="D27" s="90"/>
      <c r="E27" s="91">
        <v>1</v>
      </c>
      <c r="F27" s="64">
        <v>1</v>
      </c>
      <c r="G27" s="65">
        <f>'[1]БЗ работы'!E27</f>
        <v>2415426</v>
      </c>
      <c r="H27" s="65">
        <f t="shared" si="6"/>
        <v>2415426</v>
      </c>
      <c r="I27" s="66">
        <f t="shared" si="5"/>
        <v>2415426</v>
      </c>
      <c r="J27" s="105"/>
      <c r="K27" s="67">
        <f t="shared" si="1"/>
        <v>1</v>
      </c>
      <c r="L27" s="48">
        <f t="shared" si="3"/>
        <v>0</v>
      </c>
    </row>
    <row r="28" spans="1:12" ht="31.5" customHeight="1" x14ac:dyDescent="0.25"/>
    <row r="29" spans="1:12" ht="31.5" customHeight="1" x14ac:dyDescent="0.25">
      <c r="B29" s="54"/>
      <c r="E29" s="92"/>
    </row>
    <row r="30" spans="1:12" x14ac:dyDescent="0.25">
      <c r="B30" s="54"/>
      <c r="E30" s="92"/>
    </row>
    <row r="31" spans="1:12" x14ac:dyDescent="0.25">
      <c r="B31" s="54"/>
      <c r="E31" s="93"/>
    </row>
    <row r="32" spans="1:12" x14ac:dyDescent="0.25">
      <c r="B32" s="54"/>
    </row>
  </sheetData>
  <mergeCells count="6">
    <mergeCell ref="J24:J27"/>
    <mergeCell ref="B2:E2"/>
    <mergeCell ref="J5:J6"/>
    <mergeCell ref="J7:J10"/>
    <mergeCell ref="J11:J18"/>
    <mergeCell ref="J19:J23"/>
  </mergeCells>
  <pageMargins left="0.7" right="0.7" top="0.75" bottom="0.75" header="0.3" footer="0.3"/>
  <pageSetup paperSize="9" scale="68" fitToHeight="0" orientation="landscape" horizontalDpi="4294967295" verticalDpi="4294967295" r:id="rId1"/>
  <rowBreaks count="1" manualBreakCount="1">
    <brk id="1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БЗ с коэфф вырав услуги</vt:lpstr>
      <vt:lpstr>БЗ с коэфф выр работы</vt:lpstr>
      <vt:lpstr>'БЗ с коэфф выр работы'!Область_печати</vt:lpstr>
      <vt:lpstr>'БЗ с коэфф вырав услуги'!Область_печати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PLAN_17</dc:creator>
  <cp:lastModifiedBy>User</cp:lastModifiedBy>
  <cp:lastPrinted>2021-12-13T05:39:45Z</cp:lastPrinted>
  <dcterms:created xsi:type="dcterms:W3CDTF">2021-11-09T13:45:02Z</dcterms:created>
  <dcterms:modified xsi:type="dcterms:W3CDTF">2021-12-30T07:43:01Z</dcterms:modified>
</cp:coreProperties>
</file>